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/>
  </bookViews>
  <sheets>
    <sheet name="欠勤減額計算シート（給料の調整額”非”該当）" sheetId="1" r:id="rId1"/>
    <sheet name="欠勤減額計算シート（給料の調整額該当）" sheetId="4" r:id="rId2"/>
    <sheet name="定額一覧" sheetId="2" r:id="rId3"/>
  </sheets>
  <definedNames>
    <definedName name="_xlnm.Print_Area" localSheetId="0">'欠勤減額計算シート（給料の調整額”非”該当）'!$A$1:$Q$52</definedName>
    <definedName name="_xlnm.Print_Area" localSheetId="1">'欠勤減額計算シート（給料の調整額該当）'!$A$1:$Q$52</definedName>
  </definedNames>
  <calcPr calcId="145621"/>
</workbook>
</file>

<file path=xl/calcChain.xml><?xml version="1.0" encoding="utf-8"?>
<calcChain xmlns="http://schemas.openxmlformats.org/spreadsheetml/2006/main">
  <c r="E40" i="4" l="1"/>
  <c r="E27" i="4"/>
  <c r="E7" i="1"/>
  <c r="E8" i="1" s="1"/>
  <c r="D21" i="1"/>
  <c r="D14" i="1"/>
  <c r="D21" i="4"/>
  <c r="D50" i="4" s="1"/>
  <c r="E7" i="4"/>
  <c r="E8" i="4"/>
  <c r="G36" i="4"/>
  <c r="D48" i="4"/>
  <c r="G35" i="4"/>
  <c r="D45" i="4"/>
  <c r="F44" i="4"/>
  <c r="I45" i="4"/>
  <c r="D14" i="4"/>
  <c r="E9" i="4"/>
  <c r="E40" i="1"/>
  <c r="E27" i="1"/>
  <c r="G36" i="1"/>
  <c r="G35" i="1"/>
  <c r="F44" i="1"/>
  <c r="I45" i="1"/>
  <c r="D48" i="1"/>
  <c r="D26" i="4"/>
  <c r="D39" i="4"/>
  <c r="D15" i="4"/>
  <c r="D16" i="4"/>
  <c r="F26" i="4"/>
  <c r="F29" i="4"/>
  <c r="L35" i="4"/>
  <c r="F42" i="4"/>
  <c r="L44" i="4"/>
  <c r="F39" i="4"/>
  <c r="M39" i="4"/>
  <c r="D42" i="4" s="1"/>
  <c r="I42" i="4" s="1"/>
  <c r="K42" i="4" s="1"/>
  <c r="D44" i="4" s="1"/>
  <c r="I44" i="4" s="1"/>
  <c r="F45" i="4" s="1"/>
  <c r="L45" i="4" s="1"/>
  <c r="I48" i="4" s="1"/>
  <c r="L36" i="4"/>
  <c r="F43" i="4"/>
  <c r="M26" i="4"/>
  <c r="D29" i="4"/>
  <c r="I29" i="4" s="1"/>
  <c r="K29" i="4" s="1"/>
  <c r="F30" i="4"/>
  <c r="D32" i="4"/>
  <c r="D39" i="1" l="1"/>
  <c r="F39" i="1" s="1"/>
  <c r="M39" i="1" s="1"/>
  <c r="D42" i="1" s="1"/>
  <c r="D26" i="1"/>
  <c r="F29" i="1" s="1"/>
  <c r="D45" i="1"/>
  <c r="E35" i="4"/>
  <c r="I35" i="4" s="1"/>
  <c r="F48" i="4" s="1"/>
  <c r="K48" i="4" s="1"/>
  <c r="F32" i="4"/>
  <c r="I32" i="4" s="1"/>
  <c r="E36" i="4" s="1"/>
  <c r="I36" i="4" s="1"/>
  <c r="F50" i="4" s="1"/>
  <c r="I50" i="4" s="1"/>
  <c r="F26" i="1"/>
  <c r="M26" i="1"/>
  <c r="D29" i="1" s="1"/>
  <c r="D32" i="1" s="1"/>
  <c r="L35" i="1"/>
  <c r="D15" i="1"/>
  <c r="D16" i="1" s="1"/>
  <c r="E9" i="1"/>
  <c r="D50" i="1"/>
  <c r="L44" i="1" l="1"/>
  <c r="F42" i="1"/>
  <c r="I29" i="1"/>
  <c r="K29" i="1" s="1"/>
  <c r="E35" i="1" s="1"/>
  <c r="I35" i="1" s="1"/>
  <c r="F48" i="1" s="1"/>
  <c r="F30" i="1"/>
  <c r="L36" i="1"/>
  <c r="F43" i="1"/>
  <c r="I42" i="1" s="1"/>
  <c r="K42" i="1" s="1"/>
  <c r="D44" i="1" s="1"/>
  <c r="I44" i="1" s="1"/>
  <c r="F45" i="1" l="1"/>
  <c r="L45" i="1" s="1"/>
  <c r="I48" i="1" s="1"/>
  <c r="F32" i="1"/>
  <c r="I32" i="1" s="1"/>
  <c r="E36" i="1" s="1"/>
  <c r="I36" i="1" s="1"/>
  <c r="F50" i="1" s="1"/>
  <c r="I50" i="1" s="1"/>
  <c r="K48" i="1"/>
</calcChain>
</file>

<file path=xl/sharedStrings.xml><?xml version="1.0" encoding="utf-8"?>
<sst xmlns="http://schemas.openxmlformats.org/spreadsheetml/2006/main" count="269" uniqueCount="153">
  <si>
    <t>所属ｺｰﾄﾞ</t>
    <rPh sb="0" eb="2">
      <t>ショゾク</t>
    </rPh>
    <phoneticPr fontId="2"/>
  </si>
  <si>
    <t>職員ｺｰﾄﾞ</t>
    <rPh sb="0" eb="2">
      <t>ショクイン</t>
    </rPh>
    <phoneticPr fontId="2"/>
  </si>
  <si>
    <t>氏名</t>
    <rPh sb="0" eb="2">
      <t>シメイ</t>
    </rPh>
    <phoneticPr fontId="2"/>
  </si>
  <si>
    <t>定額</t>
    <rPh sb="0" eb="2">
      <t>テイガク</t>
    </rPh>
    <phoneticPr fontId="2"/>
  </si>
  <si>
    <t>号給</t>
    <rPh sb="0" eb="1">
      <t>ゴウ</t>
    </rPh>
    <rPh sb="1" eb="2">
      <t>キュウ</t>
    </rPh>
    <phoneticPr fontId="2"/>
  </si>
  <si>
    <t>■管理職手当定額一覧</t>
    <rPh sb="1" eb="3">
      <t>カンリ</t>
    </rPh>
    <rPh sb="3" eb="4">
      <t>ショク</t>
    </rPh>
    <rPh sb="4" eb="6">
      <t>テアテ</t>
    </rPh>
    <rPh sb="6" eb="8">
      <t>テイガク</t>
    </rPh>
    <rPh sb="8" eb="10">
      <t>イチラン</t>
    </rPh>
    <phoneticPr fontId="2"/>
  </si>
  <si>
    <t>給料表-級</t>
    <rPh sb="0" eb="2">
      <t>キュウリョウ</t>
    </rPh>
    <rPh sb="2" eb="3">
      <t>ヒョウ</t>
    </rPh>
    <rPh sb="4" eb="5">
      <t>キュウ</t>
    </rPh>
    <phoneticPr fontId="2"/>
  </si>
  <si>
    <t>給料表・級</t>
    <rPh sb="0" eb="2">
      <t>キュウリョウ</t>
    </rPh>
    <rPh sb="2" eb="3">
      <t>ヒョウ</t>
    </rPh>
    <rPh sb="4" eb="5">
      <t>キュウ</t>
    </rPh>
    <phoneticPr fontId="2"/>
  </si>
  <si>
    <t>■地域手当</t>
    <rPh sb="1" eb="3">
      <t>チイキ</t>
    </rPh>
    <rPh sb="3" eb="5">
      <t>テアテ</t>
    </rPh>
    <phoneticPr fontId="2"/>
  </si>
  <si>
    <t>地域手当率</t>
    <rPh sb="0" eb="2">
      <t>チイキ</t>
    </rPh>
    <rPh sb="2" eb="4">
      <t>テアテ</t>
    </rPh>
    <rPh sb="4" eb="5">
      <t>リツ</t>
    </rPh>
    <phoneticPr fontId="2"/>
  </si>
  <si>
    <t>教職調整額</t>
    <rPh sb="0" eb="2">
      <t>キョウショク</t>
    </rPh>
    <rPh sb="2" eb="4">
      <t>チョウセイ</t>
    </rPh>
    <rPh sb="4" eb="5">
      <t>ガク</t>
    </rPh>
    <phoneticPr fontId="2"/>
  </si>
  <si>
    <t>給料月額のみ</t>
    <rPh sb="0" eb="2">
      <t>キュウリョウ</t>
    </rPh>
    <rPh sb="2" eb="4">
      <t>ゲツガク</t>
    </rPh>
    <phoneticPr fontId="2"/>
  </si>
  <si>
    <t>給料の調整額</t>
    <rPh sb="0" eb="2">
      <t>キュウリョウ</t>
    </rPh>
    <rPh sb="3" eb="5">
      <t>チョウセイ</t>
    </rPh>
    <rPh sb="5" eb="6">
      <t>ガク</t>
    </rPh>
    <phoneticPr fontId="2"/>
  </si>
  <si>
    <t>減額率</t>
    <rPh sb="0" eb="2">
      <t>ゲンガク</t>
    </rPh>
    <rPh sb="2" eb="3">
      <t>リツ</t>
    </rPh>
    <phoneticPr fontId="2"/>
  </si>
  <si>
    <t>給料の調整額除く</t>
    <rPh sb="0" eb="2">
      <t>キュウリョウ</t>
    </rPh>
    <rPh sb="3" eb="5">
      <t>チョウセイ</t>
    </rPh>
    <rPh sb="5" eb="6">
      <t>ガク</t>
    </rPh>
    <rPh sb="6" eb="7">
      <t>ノゾ</t>
    </rPh>
    <phoneticPr fontId="2"/>
  </si>
  <si>
    <t>給料月額（現給保障・給料の調整額含む）</t>
    <rPh sb="0" eb="2">
      <t>キュウリョウ</t>
    </rPh>
    <rPh sb="2" eb="4">
      <t>ゲツガク</t>
    </rPh>
    <rPh sb="5" eb="6">
      <t>ゲン</t>
    </rPh>
    <rPh sb="6" eb="7">
      <t>キュウ</t>
    </rPh>
    <rPh sb="7" eb="9">
      <t>ホショウ</t>
    </rPh>
    <rPh sb="10" eb="12">
      <t>キュウリョウ</t>
    </rPh>
    <rPh sb="13" eb="15">
      <t>チョウセイ</t>
    </rPh>
    <rPh sb="15" eb="16">
      <t>ガク</t>
    </rPh>
    <rPh sb="16" eb="17">
      <t>フク</t>
    </rPh>
    <phoneticPr fontId="2"/>
  </si>
  <si>
    <t>教職調整該当</t>
    <rPh sb="0" eb="2">
      <t>キョウショク</t>
    </rPh>
    <rPh sb="2" eb="4">
      <t>チョウセイ</t>
    </rPh>
    <rPh sb="4" eb="6">
      <t>ガイトウ</t>
    </rPh>
    <phoneticPr fontId="2"/>
  </si>
  <si>
    <t>(0：非該当，1：該当）</t>
    <rPh sb="3" eb="4">
      <t>ヒ</t>
    </rPh>
    <rPh sb="4" eb="6">
      <t>ガイトウ</t>
    </rPh>
    <rPh sb="9" eb="11">
      <t>ガイトウ</t>
    </rPh>
    <phoneticPr fontId="2"/>
  </si>
  <si>
    <t>■給料</t>
    <rPh sb="1" eb="3">
      <t>キュウリョウ</t>
    </rPh>
    <phoneticPr fontId="2"/>
  </si>
  <si>
    <t>減額</t>
    <rPh sb="0" eb="2">
      <t>ゲンガク</t>
    </rPh>
    <phoneticPr fontId="2"/>
  </si>
  <si>
    <t>減額前給料</t>
    <rPh sb="0" eb="2">
      <t>ゲンガク</t>
    </rPh>
    <rPh sb="2" eb="3">
      <t>マエ</t>
    </rPh>
    <rPh sb="3" eb="5">
      <t>キュウリョウ</t>
    </rPh>
    <phoneticPr fontId="2"/>
  </si>
  <si>
    <t>減額後給料</t>
    <rPh sb="0" eb="2">
      <t>ゲンガク</t>
    </rPh>
    <rPh sb="2" eb="3">
      <t>ゴ</t>
    </rPh>
    <rPh sb="3" eb="5">
      <t>キュウリョウ</t>
    </rPh>
    <phoneticPr fontId="2"/>
  </si>
  <si>
    <t>地域手当</t>
    <rPh sb="0" eb="2">
      <t>チイキ</t>
    </rPh>
    <rPh sb="2" eb="4">
      <t>テアテ</t>
    </rPh>
    <phoneticPr fontId="2"/>
  </si>
  <si>
    <t>【欠勤減額計算】</t>
    <rPh sb="1" eb="3">
      <t>ケッキン</t>
    </rPh>
    <rPh sb="3" eb="5">
      <t>ゲンガク</t>
    </rPh>
    <rPh sb="5" eb="7">
      <t>ケイサン</t>
    </rPh>
    <phoneticPr fontId="2"/>
  </si>
  <si>
    <t>＜正当支給額＞</t>
    <rPh sb="1" eb="3">
      <t>セイトウ</t>
    </rPh>
    <rPh sb="3" eb="6">
      <t>シキュウガク</t>
    </rPh>
    <phoneticPr fontId="2"/>
  </si>
  <si>
    <t>減額時間</t>
    <rPh sb="0" eb="2">
      <t>ゲンガク</t>
    </rPh>
    <rPh sb="2" eb="4">
      <t>ジカン</t>
    </rPh>
    <phoneticPr fontId="2"/>
  </si>
  <si>
    <t>時間</t>
    <rPh sb="0" eb="2">
      <t>ジカン</t>
    </rPh>
    <phoneticPr fontId="2"/>
  </si>
  <si>
    <t>(</t>
    <phoneticPr fontId="2"/>
  </si>
  <si>
    <t>(円未満切上）</t>
    <rPh sb="1" eb="2">
      <t>エン</t>
    </rPh>
    <rPh sb="2" eb="4">
      <t>ミマン</t>
    </rPh>
    <rPh sb="4" eb="6">
      <t>キリアゲ</t>
    </rPh>
    <phoneticPr fontId="2"/>
  </si>
  <si>
    <t>(円未満四捨五入）</t>
    <rPh sb="1" eb="2">
      <t>エン</t>
    </rPh>
    <rPh sb="2" eb="4">
      <t>ミマン</t>
    </rPh>
    <rPh sb="4" eb="8">
      <t>シシャゴニュウ</t>
    </rPh>
    <phoneticPr fontId="2"/>
  </si>
  <si>
    <t>＜1時間当たりの給料単価＞</t>
    <rPh sb="2" eb="4">
      <t>ジカン</t>
    </rPh>
    <rPh sb="4" eb="5">
      <t>ア</t>
    </rPh>
    <rPh sb="8" eb="10">
      <t>キュウリョウ</t>
    </rPh>
    <rPh sb="10" eb="12">
      <t>タンカ</t>
    </rPh>
    <phoneticPr fontId="2"/>
  </si>
  <si>
    <t>＜1時間当たりの地域手当単価＞</t>
    <rPh sb="2" eb="4">
      <t>ジカン</t>
    </rPh>
    <rPh sb="4" eb="5">
      <t>ア</t>
    </rPh>
    <rPh sb="8" eb="10">
      <t>チイキ</t>
    </rPh>
    <rPh sb="10" eb="12">
      <t>テアテ</t>
    </rPh>
    <rPh sb="12" eb="14">
      <t>タンカ</t>
    </rPh>
    <phoneticPr fontId="2"/>
  </si>
  <si>
    <t>給料減額　　　=</t>
    <rPh sb="0" eb="2">
      <t>キュウリョウ</t>
    </rPh>
    <rPh sb="2" eb="4">
      <t>ゲンガク</t>
    </rPh>
    <phoneticPr fontId="2"/>
  </si>
  <si>
    <t>地域手当減額　=</t>
    <rPh sb="0" eb="2">
      <t>チイキ</t>
    </rPh>
    <rPh sb="2" eb="4">
      <t>テアテ</t>
    </rPh>
    <rPh sb="4" eb="6">
      <t>ゲンガク</t>
    </rPh>
    <phoneticPr fontId="2"/>
  </si>
  <si>
    <t>A 欠勤減額分</t>
    <rPh sb="2" eb="4">
      <t>ケッキン</t>
    </rPh>
    <rPh sb="4" eb="6">
      <t>ゲンガク</t>
    </rPh>
    <rPh sb="6" eb="7">
      <t>ブン</t>
    </rPh>
    <phoneticPr fontId="2"/>
  </si>
  <si>
    <t>B 行革減額分</t>
    <rPh sb="2" eb="4">
      <t>ギョウカク</t>
    </rPh>
    <rPh sb="4" eb="6">
      <t>ゲンガク</t>
    </rPh>
    <rPh sb="6" eb="7">
      <t>ブン</t>
    </rPh>
    <phoneticPr fontId="2"/>
  </si>
  <si>
    <t>■欠勤・行革減額反映後</t>
    <rPh sb="1" eb="3">
      <t>ケッキン</t>
    </rPh>
    <rPh sb="4" eb="6">
      <t>ギョウカク</t>
    </rPh>
    <rPh sb="6" eb="8">
      <t>ゲンガク</t>
    </rPh>
    <rPh sb="8" eb="10">
      <t>ハンエイ</t>
    </rPh>
    <rPh sb="10" eb="11">
      <t>ゴ</t>
    </rPh>
    <phoneticPr fontId="2"/>
  </si>
  <si>
    <t>上限</t>
    <rPh sb="0" eb="2">
      <t>ジョウゲン</t>
    </rPh>
    <phoneticPr fontId="2"/>
  </si>
  <si>
    <t>■へき地手当コード</t>
    <rPh sb="3" eb="4">
      <t>チ</t>
    </rPh>
    <rPh sb="4" eb="6">
      <t>テアテ</t>
    </rPh>
    <phoneticPr fontId="2"/>
  </si>
  <si>
    <t>週当たり勤務時間</t>
    <rPh sb="0" eb="1">
      <t>シュウ</t>
    </rPh>
    <rPh sb="1" eb="2">
      <t>ア</t>
    </rPh>
    <rPh sb="4" eb="6">
      <t>キンム</t>
    </rPh>
    <rPh sb="6" eb="8">
      <t>ジカン</t>
    </rPh>
    <phoneticPr fontId="2"/>
  </si>
  <si>
    <t>38時間45分</t>
    <rPh sb="2" eb="4">
      <t>ジカン</t>
    </rPh>
    <rPh sb="6" eb="7">
      <t>フン</t>
    </rPh>
    <phoneticPr fontId="2"/>
  </si>
  <si>
    <t>31時間</t>
    <rPh sb="2" eb="4">
      <t>ジカン</t>
    </rPh>
    <phoneticPr fontId="2"/>
  </si>
  <si>
    <t>23時間15分</t>
    <rPh sb="2" eb="4">
      <t>ジカン</t>
    </rPh>
    <rPh sb="6" eb="7">
      <t>フン</t>
    </rPh>
    <phoneticPr fontId="2"/>
  </si>
  <si>
    <t>19時間22分30秒</t>
    <rPh sb="2" eb="4">
      <t>ジカン</t>
    </rPh>
    <rPh sb="6" eb="7">
      <t>フン</t>
    </rPh>
    <rPh sb="9" eb="10">
      <t>ビョウ</t>
    </rPh>
    <phoneticPr fontId="2"/>
  </si>
  <si>
    <t>15時間30分</t>
    <rPh sb="2" eb="4">
      <t>ジカン</t>
    </rPh>
    <rPh sb="6" eb="7">
      <t>フン</t>
    </rPh>
    <phoneticPr fontId="2"/>
  </si>
  <si>
    <t>給　料</t>
    <rPh sb="0" eb="1">
      <t>キュウ</t>
    </rPh>
    <rPh sb="2" eb="3">
      <t>リョウ</t>
    </rPh>
    <phoneticPr fontId="2"/>
  </si>
  <si>
    <t>週当たり勤務時間（分）</t>
    <rPh sb="0" eb="1">
      <t>シュウ</t>
    </rPh>
    <rPh sb="1" eb="2">
      <t>ア</t>
    </rPh>
    <rPh sb="4" eb="6">
      <t>キンム</t>
    </rPh>
    <rPh sb="6" eb="8">
      <t>ジカン</t>
    </rPh>
    <rPh sb="9" eb="10">
      <t>フン</t>
    </rPh>
    <phoneticPr fontId="2"/>
  </si>
  <si>
    <t>（旧）週当たり勤務時間</t>
    <rPh sb="1" eb="2">
      <t>キュウ</t>
    </rPh>
    <rPh sb="3" eb="4">
      <t>シュウ</t>
    </rPh>
    <rPh sb="4" eb="5">
      <t>ア</t>
    </rPh>
    <rPh sb="7" eb="9">
      <t>キンム</t>
    </rPh>
    <rPh sb="9" eb="11">
      <t>ジカン</t>
    </rPh>
    <phoneticPr fontId="2"/>
  </si>
  <si>
    <t>19時間35分</t>
    <rPh sb="2" eb="4">
      <t>ジカン</t>
    </rPh>
    <rPh sb="6" eb="7">
      <t>フン</t>
    </rPh>
    <phoneticPr fontId="2"/>
  </si>
  <si>
    <t>20時間（1日4時間×5日）</t>
    <rPh sb="2" eb="4">
      <t>ジカン</t>
    </rPh>
    <rPh sb="6" eb="7">
      <t>ニチ</t>
    </rPh>
    <rPh sb="8" eb="10">
      <t>ジカン</t>
    </rPh>
    <rPh sb="12" eb="13">
      <t>ニチ</t>
    </rPh>
    <phoneticPr fontId="2"/>
  </si>
  <si>
    <t>24時間35分</t>
    <rPh sb="2" eb="4">
      <t>ジカン</t>
    </rPh>
    <rPh sb="6" eb="7">
      <t>フン</t>
    </rPh>
    <phoneticPr fontId="2"/>
  </si>
  <si>
    <t>25時間（1日5時間×5日）</t>
    <rPh sb="2" eb="4">
      <t>ジカン</t>
    </rPh>
    <rPh sb="6" eb="7">
      <t>ニチ</t>
    </rPh>
    <rPh sb="8" eb="10">
      <t>ジカン</t>
    </rPh>
    <rPh sb="12" eb="13">
      <t>ニチ</t>
    </rPh>
    <phoneticPr fontId="2"/>
  </si>
  <si>
    <t>24時間（1日8時間×3日）</t>
    <rPh sb="2" eb="4">
      <t>ジカン</t>
    </rPh>
    <rPh sb="6" eb="7">
      <t>ニチ</t>
    </rPh>
    <rPh sb="8" eb="10">
      <t>ジカン</t>
    </rPh>
    <rPh sb="12" eb="13">
      <t>ニチ</t>
    </rPh>
    <phoneticPr fontId="2"/>
  </si>
  <si>
    <t>19時間25分</t>
    <rPh sb="2" eb="4">
      <t>ジカン</t>
    </rPh>
    <rPh sb="6" eb="7">
      <t>フン</t>
    </rPh>
    <phoneticPr fontId="2"/>
  </si>
  <si>
    <t>20時間（1日8時間×週2日・1日4時間×週1日）</t>
    <rPh sb="2" eb="4">
      <t>ジカン</t>
    </rPh>
    <rPh sb="6" eb="7">
      <t>ニチ</t>
    </rPh>
    <rPh sb="8" eb="10">
      <t>ジカン</t>
    </rPh>
    <rPh sb="11" eb="12">
      <t>シュウ</t>
    </rPh>
    <rPh sb="13" eb="14">
      <t>ニチ</t>
    </rPh>
    <rPh sb="16" eb="17">
      <t>ニチ</t>
    </rPh>
    <rPh sb="18" eb="20">
      <t>ジカン</t>
    </rPh>
    <rPh sb="21" eb="22">
      <t>シュウ</t>
    </rPh>
    <rPh sb="23" eb="24">
      <t>ニチ</t>
    </rPh>
    <phoneticPr fontId="2"/>
  </si>
  <si>
    <t>■再任用・育短勤務時間パターン</t>
    <rPh sb="1" eb="4">
      <t>サイニンヨウ</t>
    </rPh>
    <rPh sb="5" eb="7">
      <t>イクタン</t>
    </rPh>
    <rPh sb="7" eb="9">
      <t>キンム</t>
    </rPh>
    <rPh sb="9" eb="11">
      <t>ジカン</t>
    </rPh>
    <phoneticPr fontId="2"/>
  </si>
  <si>
    <t>給料明細書の現給保障額(育短の場合は、育短按分後の額）</t>
    <rPh sb="0" eb="2">
      <t>キュウリョウ</t>
    </rPh>
    <rPh sb="2" eb="4">
      <t>メイサイ</t>
    </rPh>
    <rPh sb="4" eb="5">
      <t>ショ</t>
    </rPh>
    <rPh sb="6" eb="7">
      <t>ゲン</t>
    </rPh>
    <rPh sb="7" eb="8">
      <t>キュウ</t>
    </rPh>
    <rPh sb="8" eb="10">
      <t>ホショウ</t>
    </rPh>
    <rPh sb="10" eb="11">
      <t>ガク</t>
    </rPh>
    <rPh sb="12" eb="13">
      <t>イク</t>
    </rPh>
    <rPh sb="13" eb="14">
      <t>タン</t>
    </rPh>
    <rPh sb="15" eb="17">
      <t>バアイ</t>
    </rPh>
    <rPh sb="19" eb="20">
      <t>イク</t>
    </rPh>
    <rPh sb="20" eb="21">
      <t>タン</t>
    </rPh>
    <rPh sb="21" eb="23">
      <t>アンブン</t>
    </rPh>
    <rPh sb="23" eb="24">
      <t>ゴ</t>
    </rPh>
    <rPh sb="25" eb="26">
      <t>ガク</t>
    </rPh>
    <phoneticPr fontId="2"/>
  </si>
  <si>
    <t>扶養手当</t>
    <rPh sb="0" eb="2">
      <t>フヨウ</t>
    </rPh>
    <rPh sb="2" eb="4">
      <t>テアテ</t>
    </rPh>
    <phoneticPr fontId="2"/>
  </si>
  <si>
    <t>40時間（１日8時間×5日）</t>
    <rPh sb="2" eb="4">
      <t>ジカン</t>
    </rPh>
    <rPh sb="6" eb="7">
      <t>ニチ</t>
    </rPh>
    <rPh sb="8" eb="10">
      <t>ジカン</t>
    </rPh>
    <rPh sb="12" eb="13">
      <t>ニチ</t>
    </rPh>
    <phoneticPr fontId="2"/>
  </si>
  <si>
    <t>コード</t>
    <phoneticPr fontId="2"/>
  </si>
  <si>
    <t>○正規・臨任（フルタイム勤務）</t>
    <rPh sb="1" eb="3">
      <t>セイキ</t>
    </rPh>
    <rPh sb="4" eb="6">
      <t>リンニン</t>
    </rPh>
    <rPh sb="12" eb="14">
      <t>キンム</t>
    </rPh>
    <phoneticPr fontId="2"/>
  </si>
  <si>
    <t>○育児短時間勤務</t>
    <rPh sb="1" eb="3">
      <t>イクジ</t>
    </rPh>
    <rPh sb="3" eb="6">
      <t>タンジカン</t>
    </rPh>
    <rPh sb="6" eb="8">
      <t>キンム</t>
    </rPh>
    <phoneticPr fontId="2"/>
  </si>
  <si>
    <t>○再任用職員</t>
    <rPh sb="1" eb="4">
      <t>サイニンヨウ</t>
    </rPh>
    <rPh sb="4" eb="6">
      <t>ショクイン</t>
    </rPh>
    <phoneticPr fontId="2"/>
  </si>
  <si>
    <t>16時間</t>
    <rPh sb="2" eb="4">
      <t>ジカン</t>
    </rPh>
    <phoneticPr fontId="2"/>
  </si>
  <si>
    <t>20時間</t>
    <rPh sb="2" eb="4">
      <t>ジカン</t>
    </rPh>
    <phoneticPr fontId="2"/>
  </si>
  <si>
    <t>24時間</t>
    <rPh sb="2" eb="4">
      <t>ジカン</t>
    </rPh>
    <phoneticPr fontId="2"/>
  </si>
  <si>
    <t>32時間</t>
    <rPh sb="2" eb="4">
      <t>ジカン</t>
    </rPh>
    <phoneticPr fontId="2"/>
  </si>
  <si>
    <t>40時間</t>
    <rPh sb="2" eb="4">
      <t>ジカン</t>
    </rPh>
    <phoneticPr fontId="2"/>
  </si>
  <si>
    <t>勤務パターンコード</t>
    <rPh sb="0" eb="2">
      <t>キンム</t>
    </rPh>
    <phoneticPr fontId="2"/>
  </si>
  <si>
    <t>右表より「勤務パターンコード」を入力。</t>
    <rPh sb="0" eb="1">
      <t>ミギ</t>
    </rPh>
    <rPh sb="1" eb="2">
      <t>ヒョウ</t>
    </rPh>
    <rPh sb="5" eb="7">
      <t>キンム</t>
    </rPh>
    <rPh sb="16" eb="18">
      <t>ニュウリョク</t>
    </rPh>
    <phoneticPr fontId="2"/>
  </si>
  <si>
    <t>%</t>
    <phoneticPr fontId="2"/>
  </si>
  <si>
    <t>←</t>
    <phoneticPr fontId="2"/>
  </si>
  <si>
    <t>%</t>
    <phoneticPr fontId="2"/>
  </si>
  <si>
    <t>コード</t>
    <phoneticPr fontId="2"/>
  </si>
  <si>
    <t>00</t>
    <phoneticPr fontId="2"/>
  </si>
  <si>
    <t>コード</t>
    <phoneticPr fontId="2"/>
  </si>
  <si>
    <t>(</t>
    <phoneticPr fontId="2"/>
  </si>
  <si>
    <t>+</t>
    <phoneticPr fontId="2"/>
  </si>
  <si>
    <t>)*</t>
    <phoneticPr fontId="2"/>
  </si>
  <si>
    <t>=</t>
    <phoneticPr fontId="2"/>
  </si>
  <si>
    <t>（</t>
    <phoneticPr fontId="2"/>
  </si>
  <si>
    <t>／</t>
    <phoneticPr fontId="2"/>
  </si>
  <si>
    <t>)*</t>
    <phoneticPr fontId="2"/>
  </si>
  <si>
    <t>*</t>
    <phoneticPr fontId="2"/>
  </si>
  <si>
    <t>=</t>
    <phoneticPr fontId="2"/>
  </si>
  <si>
    <t>→</t>
    <phoneticPr fontId="2"/>
  </si>
  <si>
    <t>-</t>
    <phoneticPr fontId="2"/>
  </si>
  <si>
    <t>*</t>
    <phoneticPr fontId="2"/>
  </si>
  <si>
    <t>=</t>
    <phoneticPr fontId="2"/>
  </si>
  <si>
    <t>)</t>
    <phoneticPr fontId="2"/>
  </si>
  <si>
    <t>*</t>
    <phoneticPr fontId="2"/>
  </si>
  <si>
    <t>=</t>
    <phoneticPr fontId="2"/>
  </si>
  <si>
    <t>(</t>
    <phoneticPr fontId="2"/>
  </si>
  <si>
    <t>(</t>
    <phoneticPr fontId="2"/>
  </si>
  <si>
    <t>+</t>
    <phoneticPr fontId="2"/>
  </si>
  <si>
    <t>)*</t>
    <phoneticPr fontId="2"/>
  </si>
  <si>
    <t>=</t>
    <phoneticPr fontId="2"/>
  </si>
  <si>
    <t>(</t>
    <phoneticPr fontId="2"/>
  </si>
  <si>
    <t>(</t>
    <phoneticPr fontId="2"/>
  </si>
  <si>
    <t>-</t>
    <phoneticPr fontId="2"/>
  </si>
  <si>
    <t>)*</t>
    <phoneticPr fontId="2"/>
  </si>
  <si>
    <t>/100=</t>
    <phoneticPr fontId="2"/>
  </si>
  <si>
    <t>-</t>
    <phoneticPr fontId="2"/>
  </si>
  <si>
    <t>①</t>
    <phoneticPr fontId="2"/>
  </si>
  <si>
    <t>-</t>
    <phoneticPr fontId="2"/>
  </si>
  <si>
    <t>②</t>
    <phoneticPr fontId="2"/>
  </si>
  <si>
    <t>%</t>
    <phoneticPr fontId="2"/>
  </si>
  <si>
    <t>←</t>
    <phoneticPr fontId="2"/>
  </si>
  <si>
    <t>%</t>
    <phoneticPr fontId="2"/>
  </si>
  <si>
    <t>コード</t>
    <phoneticPr fontId="2"/>
  </si>
  <si>
    <t>00</t>
    <phoneticPr fontId="2"/>
  </si>
  <si>
    <t>(</t>
    <phoneticPr fontId="2"/>
  </si>
  <si>
    <t>+</t>
    <phoneticPr fontId="2"/>
  </si>
  <si>
    <t>)*</t>
    <phoneticPr fontId="2"/>
  </si>
  <si>
    <t>=</t>
    <phoneticPr fontId="2"/>
  </si>
  <si>
    <t>（</t>
    <phoneticPr fontId="2"/>
  </si>
  <si>
    <t>／</t>
    <phoneticPr fontId="2"/>
  </si>
  <si>
    <t>)*</t>
    <phoneticPr fontId="2"/>
  </si>
  <si>
    <t>*</t>
    <phoneticPr fontId="2"/>
  </si>
  <si>
    <t>=</t>
    <phoneticPr fontId="2"/>
  </si>
  <si>
    <t>→</t>
    <phoneticPr fontId="2"/>
  </si>
  <si>
    <t>-</t>
    <phoneticPr fontId="2"/>
  </si>
  <si>
    <t>=</t>
    <phoneticPr fontId="2"/>
  </si>
  <si>
    <t>*</t>
    <phoneticPr fontId="2"/>
  </si>
  <si>
    <t>=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</si>
  <si>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</si>
  <si>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</si>
  <si>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</si>
  <si>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</si>
  <si>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+</t>
    <phoneticPr fontId="2"/>
  </si>
  <si>
    <t>)*</t>
    <phoneticPr fontId="2"/>
  </si>
  <si>
    <t>=</t>
    <phoneticPr fontId="2"/>
  </si>
  <si>
    <t>／</t>
    <phoneticPr fontId="2"/>
  </si>
  <si>
    <t>)*</t>
    <phoneticPr fontId="2"/>
  </si>
  <si>
    <t>*</t>
    <phoneticPr fontId="2"/>
  </si>
  <si>
    <t>=</t>
    <phoneticPr fontId="2"/>
  </si>
  <si>
    <t>→</t>
    <phoneticPr fontId="2"/>
  </si>
  <si>
    <t>*</t>
    <phoneticPr fontId="2"/>
  </si>
  <si>
    <t>=</t>
    <phoneticPr fontId="2"/>
  </si>
  <si>
    <t>(</t>
    <phoneticPr fontId="2"/>
  </si>
  <si>
    <t>)</t>
    <phoneticPr fontId="2"/>
  </si>
  <si>
    <t>(</t>
    <phoneticPr fontId="2"/>
  </si>
  <si>
    <t>-</t>
    <phoneticPr fontId="2"/>
  </si>
  <si>
    <t>)*</t>
    <phoneticPr fontId="2"/>
  </si>
  <si>
    <t>/100=</t>
    <phoneticPr fontId="2"/>
  </si>
  <si>
    <t>-</t>
    <phoneticPr fontId="2"/>
  </si>
  <si>
    <t>①</t>
    <phoneticPr fontId="2"/>
  </si>
  <si>
    <t>②</t>
    <phoneticPr fontId="2"/>
  </si>
  <si>
    <t>欠勤計算シート（給料の調整額該当）</t>
    <rPh sb="0" eb="2">
      <t>ケッキン</t>
    </rPh>
    <rPh sb="2" eb="4">
      <t>ケイサン</t>
    </rPh>
    <rPh sb="8" eb="10">
      <t>キュウリョウ</t>
    </rPh>
    <rPh sb="11" eb="14">
      <t>チョウセイガク</t>
    </rPh>
    <rPh sb="14" eb="16">
      <t>ガイトウ</t>
    </rPh>
    <phoneticPr fontId="2"/>
  </si>
  <si>
    <t>欠勤計算シート（給料の調整額”非”該当）</t>
    <rPh sb="0" eb="2">
      <t>ケッキン</t>
    </rPh>
    <rPh sb="2" eb="4">
      <t>ケイサン</t>
    </rPh>
    <rPh sb="8" eb="10">
      <t>キュウリョウ</t>
    </rPh>
    <rPh sb="11" eb="14">
      <t>チョウセイガク</t>
    </rPh>
    <rPh sb="15" eb="16">
      <t>ヒ</t>
    </rPh>
    <rPh sb="17" eb="19">
      <t>ガイトウ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</si>
  <si>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</si>
  <si>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</si>
  <si>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月分</t>
    <rPh sb="0" eb="2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</si>
</sst>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8" formatCode="0_);[Red]\(0\)"/>
    <numFmt numFmtId="180" formatCode="#,##0_ "/>
    <numFmt numFmtId="181" formatCode="0.00_ "/>
    <numFmt numFmtId="182" formatCode="#,##0.00_ "/>
    <numFmt numFmtId="183" formatCode="#,##0_);[Red]\(#,##0\)"/>
    <numFmt numFmtId="186" formatCode="#,##0.0_ ;[Red]\-#,##0.0\ "/>
    <numFmt numFmtId="187" formatCode="0.0_ ;[Red]\-0.0\ "/>
    <numFmt numFmtId="189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38" fontId="3" fillId="0" borderId="0" xfId="0" applyNumberFormat="1" applyFont="1" applyBorder="1" applyAlignment="1" applyProtection="1">
      <alignment horizontal="center" vertical="center" shrinkToFit="1"/>
    </xf>
    <xf numFmtId="38" fontId="3" fillId="0" borderId="0" xfId="1" applyFont="1" applyBorder="1" applyAlignment="1" applyProtection="1">
      <alignment horizontal="center" vertical="center" shrinkToFit="1"/>
    </xf>
    <xf numFmtId="38" fontId="3" fillId="0" borderId="2" xfId="0" applyNumberFormat="1" applyFont="1" applyBorder="1" applyAlignment="1" applyProtection="1">
      <alignment horizontal="center" vertical="center" shrinkToFit="1"/>
    </xf>
    <xf numFmtId="38" fontId="3" fillId="0" borderId="2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38" fontId="3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187" fontId="3" fillId="0" borderId="0" xfId="1" applyNumberFormat="1" applyFont="1" applyAlignment="1" applyProtection="1">
      <alignment horizontal="center" vertical="center"/>
    </xf>
    <xf numFmtId="182" fontId="3" fillId="0" borderId="0" xfId="0" applyNumberFormat="1" applyFont="1" applyAlignment="1" applyProtection="1">
      <alignment horizontal="center" vertical="center"/>
    </xf>
    <xf numFmtId="180" fontId="3" fillId="0" borderId="0" xfId="0" applyNumberFormat="1" applyFont="1" applyAlignment="1" applyProtection="1">
      <alignment horizontal="center" vertical="center"/>
    </xf>
    <xf numFmtId="183" fontId="3" fillId="0" borderId="0" xfId="0" applyNumberFormat="1" applyFont="1" applyAlignment="1" applyProtection="1">
      <alignment horizontal="center" vertical="center"/>
    </xf>
    <xf numFmtId="38" fontId="3" fillId="0" borderId="0" xfId="0" applyNumberFormat="1" applyFont="1" applyAlignment="1" applyProtection="1">
      <alignment horizontal="center" vertical="center"/>
    </xf>
    <xf numFmtId="183" fontId="3" fillId="0" borderId="0" xfId="0" applyNumberFormat="1" applyFont="1" applyProtection="1">
      <alignment vertical="center"/>
    </xf>
    <xf numFmtId="38" fontId="3" fillId="0" borderId="0" xfId="1" applyFont="1" applyAlignment="1" applyProtection="1">
      <alignment horizontal="center" vertical="center"/>
    </xf>
    <xf numFmtId="183" fontId="3" fillId="0" borderId="0" xfId="0" applyNumberFormat="1" applyFont="1" applyAlignment="1" applyProtection="1">
      <alignment horizontal="left" vertical="center"/>
    </xf>
    <xf numFmtId="0" fontId="3" fillId="0" borderId="4" xfId="0" applyFont="1" applyBorder="1" applyProtection="1">
      <alignment vertical="center"/>
    </xf>
    <xf numFmtId="189" fontId="3" fillId="0" borderId="0" xfId="0" applyNumberFormat="1" applyFont="1" applyAlignment="1" applyProtection="1">
      <alignment horizontal="center" vertical="center"/>
    </xf>
    <xf numFmtId="183" fontId="3" fillId="0" borderId="0" xfId="0" applyNumberFormat="1" applyFont="1" applyAlignment="1" applyProtection="1">
      <alignment horizontal="right" vertical="center"/>
    </xf>
    <xf numFmtId="186" fontId="3" fillId="0" borderId="0" xfId="1" applyNumberFormat="1" applyFont="1" applyAlignment="1" applyProtection="1">
      <alignment horizontal="center" vertical="center"/>
    </xf>
    <xf numFmtId="183" fontId="4" fillId="0" borderId="0" xfId="0" applyNumberFormat="1" applyFont="1" applyAlignment="1" applyProtection="1">
      <alignment horizontal="center" vertical="center"/>
    </xf>
    <xf numFmtId="38" fontId="4" fillId="0" borderId="2" xfId="1" applyFont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</xf>
    <xf numFmtId="49" fontId="3" fillId="0" borderId="1" xfId="0" applyNumberFormat="1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vertical="center" shrinkToFit="1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38" fontId="3" fillId="2" borderId="8" xfId="1" applyFont="1" applyFill="1" applyBorder="1" applyAlignment="1" applyProtection="1">
      <alignment horizontal="right" vertical="center"/>
      <protection locked="0"/>
    </xf>
    <xf numFmtId="38" fontId="3" fillId="0" borderId="8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right" vertical="center"/>
    </xf>
    <xf numFmtId="38" fontId="3" fillId="2" borderId="8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38" fontId="7" fillId="0" borderId="4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shrinkToFit="1"/>
    </xf>
    <xf numFmtId="182" fontId="7" fillId="0" borderId="0" xfId="0" applyNumberFormat="1" applyFont="1" applyAlignment="1" applyProtection="1">
      <alignment horizontal="center" vertical="center"/>
    </xf>
    <xf numFmtId="180" fontId="7" fillId="0" borderId="0" xfId="0" applyNumberFormat="1" applyFont="1" applyAlignment="1" applyProtection="1">
      <alignment horizontal="center" vertical="center"/>
    </xf>
    <xf numFmtId="183" fontId="7" fillId="0" borderId="0" xfId="0" applyNumberFormat="1" applyFont="1" applyAlignment="1" applyProtection="1">
      <alignment horizontal="center" vertical="center"/>
    </xf>
    <xf numFmtId="38" fontId="7" fillId="0" borderId="0" xfId="0" applyNumberFormat="1" applyFont="1" applyAlignment="1" applyProtection="1">
      <alignment horizontal="center" vertical="center"/>
    </xf>
    <xf numFmtId="183" fontId="7" fillId="0" borderId="0" xfId="0" applyNumberFormat="1" applyFont="1" applyProtection="1">
      <alignment vertical="center"/>
    </xf>
    <xf numFmtId="38" fontId="7" fillId="0" borderId="0" xfId="1" applyFont="1" applyAlignment="1" applyProtection="1">
      <alignment horizontal="center" vertical="center"/>
    </xf>
    <xf numFmtId="183" fontId="7" fillId="0" borderId="0" xfId="0" applyNumberFormat="1" applyFont="1" applyAlignment="1" applyProtection="1">
      <alignment horizontal="left" vertical="center"/>
    </xf>
    <xf numFmtId="0" fontId="7" fillId="0" borderId="4" xfId="0" applyFont="1" applyBorder="1" applyProtection="1">
      <alignment vertical="center"/>
    </xf>
    <xf numFmtId="183" fontId="7" fillId="0" borderId="0" xfId="0" applyNumberFormat="1" applyFont="1" applyAlignment="1" applyProtection="1">
      <alignment horizontal="right" vertical="center"/>
    </xf>
    <xf numFmtId="186" fontId="7" fillId="0" borderId="0" xfId="1" applyNumberFormat="1" applyFont="1" applyAlignment="1" applyProtection="1">
      <alignment horizontal="center" vertical="center"/>
    </xf>
    <xf numFmtId="183" fontId="8" fillId="0" borderId="0" xfId="0" applyNumberFormat="1" applyFont="1" applyAlignment="1" applyProtection="1">
      <alignment horizontal="center" vertical="center"/>
    </xf>
    <xf numFmtId="38" fontId="8" fillId="0" borderId="2" xfId="1" applyFont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187" fontId="7" fillId="0" borderId="0" xfId="1" applyNumberFormat="1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183" fontId="3" fillId="0" borderId="0" xfId="0" applyNumberFormat="1" applyFont="1" applyAlignment="1" applyProtection="1">
      <alignment horizontal="center" vertical="center"/>
    </xf>
    <xf numFmtId="38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38" fontId="3" fillId="0" borderId="4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182" fontId="3" fillId="0" borderId="0" xfId="0" applyNumberFormat="1" applyFont="1" applyAlignment="1" applyProtection="1">
      <alignment horizontal="center" vertical="center"/>
    </xf>
    <xf numFmtId="182" fontId="3" fillId="0" borderId="0" xfId="0" applyNumberFormat="1" applyFont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38" fontId="3" fillId="0" borderId="4" xfId="1" applyFont="1" applyBorder="1" applyAlignment="1" applyProtection="1">
      <alignment horizontal="center" vertical="center"/>
    </xf>
    <xf numFmtId="183" fontId="4" fillId="0" borderId="10" xfId="0" applyNumberFormat="1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180" fontId="3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shrinkToFit="1"/>
    </xf>
    <xf numFmtId="38" fontId="7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82" fontId="7" fillId="0" borderId="0" xfId="0" applyNumberFormat="1" applyFont="1" applyAlignment="1" applyProtection="1">
      <alignment horizontal="center" vertical="center"/>
    </xf>
    <xf numFmtId="183" fontId="7" fillId="0" borderId="0" xfId="0" applyNumberFormat="1" applyFont="1" applyAlignment="1" applyProtection="1">
      <alignment horizontal="center" vertical="center"/>
    </xf>
    <xf numFmtId="183" fontId="8" fillId="0" borderId="10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shrinkToFit="1"/>
    </xf>
    <xf numFmtId="182" fontId="7" fillId="0" borderId="0" xfId="0" applyNumberFormat="1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left" vertical="center"/>
    </xf>
    <xf numFmtId="180" fontId="7" fillId="0" borderId="0" xfId="0" applyNumberFormat="1" applyFont="1" applyAlignment="1" applyProtection="1">
      <alignment horizontal="center" vertical="center"/>
    </xf>
    <xf numFmtId="38" fontId="7" fillId="0" borderId="4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38" fontId="7" fillId="0" borderId="4" xfId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W50"/>
  <sheetViews>
    <sheetView tabSelected="1" view="pageBreakPreview" zoomScaleNormal="100" workbookViewId="0">
      <selection activeCell="H19" sqref="H19"/>
    </sheetView>
  </sheetViews>
  <sheetFormatPr defaultRowHeight="12"/>
  <cols>
    <col min="1" max="1" width="2.25" style="29" customWidth="1"/>
    <col min="2" max="2" width="9.25" style="29" customWidth="1"/>
    <col min="3" max="3" width="9" style="29"/>
    <col min="4" max="4" width="9.375" style="29" bestFit="1" customWidth="1"/>
    <col min="5" max="5" width="9" style="29"/>
    <col min="6" max="6" width="4.5" style="29" customWidth="1"/>
    <col min="7" max="7" width="9" style="29"/>
    <col min="8" max="8" width="3.375" style="29" customWidth="1"/>
    <col min="9" max="9" width="10.875" style="29" customWidth="1"/>
    <col min="10" max="10" width="3.5" style="29" customWidth="1"/>
    <col min="11" max="11" width="7.625" style="29" customWidth="1"/>
    <col min="12" max="12" width="3.875" style="29" customWidth="1"/>
    <col min="13" max="14" width="4.375" style="29" customWidth="1"/>
    <col min="15" max="15" width="5.5" style="29" customWidth="1"/>
    <col min="16" max="16" width="6.625" style="29" customWidth="1"/>
    <col min="17" max="18" width="2.125" style="29" customWidth="1"/>
    <col min="19" max="19" width="2.75" style="32" customWidth="1"/>
    <col min="20" max="20" width="7" style="32" customWidth="1"/>
    <col min="21" max="21" width="12.25" style="24" bestFit="1" customWidth="1"/>
    <col min="22" max="22" width="21.375" style="29" customWidth="1"/>
    <col min="23" max="23" width="8.25" style="29" bestFit="1" customWidth="1"/>
    <col min="24" max="16384" width="9" style="29"/>
  </cols>
  <sheetData>
    <row r="1" spans="1:23" s="26" customFormat="1" ht="20.25" customHeight="1">
      <c r="B1" s="89" t="s">
        <v>149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S1" s="27"/>
      <c r="T1" s="27"/>
      <c r="U1" s="28"/>
    </row>
    <row r="2" spans="1:23" ht="18" customHeight="1">
      <c r="B2" s="25" t="s">
        <v>0</v>
      </c>
      <c r="C2" s="48"/>
      <c r="D2" s="25" t="s">
        <v>1</v>
      </c>
      <c r="E2" s="48"/>
      <c r="F2" s="49"/>
      <c r="G2" s="25" t="s">
        <v>2</v>
      </c>
      <c r="H2" s="114"/>
      <c r="I2" s="114"/>
      <c r="J2" s="50"/>
      <c r="K2" s="88" t="s">
        <v>150</v>
      </c>
      <c r="L2" s="143"/>
      <c r="M2" s="142" t="s">
        <v>151</v>
      </c>
      <c r="N2" s="144"/>
      <c r="O2" s="58" t="s">
        <v>152</v>
      </c>
    </row>
    <row r="3" spans="1:23">
      <c r="B3" s="8"/>
      <c r="C3" s="8"/>
      <c r="D3" s="8"/>
      <c r="E3" s="8"/>
      <c r="F3" s="8"/>
      <c r="G3" s="8"/>
      <c r="H3" s="8"/>
      <c r="I3" s="8"/>
    </row>
    <row r="4" spans="1:23">
      <c r="C4" s="109" t="s">
        <v>7</v>
      </c>
      <c r="D4" s="110"/>
      <c r="E4" s="48"/>
      <c r="F4" s="8"/>
      <c r="G4" s="117" t="s">
        <v>57</v>
      </c>
      <c r="H4" s="117"/>
      <c r="I4" s="51"/>
      <c r="J4" s="8"/>
    </row>
    <row r="5" spans="1:23">
      <c r="C5" s="111" t="s">
        <v>4</v>
      </c>
      <c r="D5" s="95"/>
      <c r="E5" s="86"/>
      <c r="F5" s="8"/>
      <c r="G5" s="108" t="s">
        <v>9</v>
      </c>
      <c r="H5" s="108"/>
      <c r="I5" s="48"/>
      <c r="J5" s="7" t="s">
        <v>70</v>
      </c>
    </row>
    <row r="6" spans="1:23">
      <c r="C6" s="112" t="s">
        <v>15</v>
      </c>
      <c r="D6" s="113"/>
      <c r="E6" s="62"/>
      <c r="F6" s="8" t="s">
        <v>71</v>
      </c>
      <c r="G6" s="7" t="s">
        <v>56</v>
      </c>
      <c r="H6" s="8"/>
      <c r="I6" s="50"/>
      <c r="J6" s="7"/>
    </row>
    <row r="7" spans="1:23">
      <c r="C7" s="107" t="s">
        <v>14</v>
      </c>
      <c r="D7" s="107"/>
      <c r="E7" s="47">
        <f>E6-E10-E11</f>
        <v>0</v>
      </c>
      <c r="F7" s="8"/>
      <c r="G7" s="8"/>
      <c r="H7" s="8"/>
      <c r="I7" s="50"/>
      <c r="J7" s="7"/>
      <c r="S7" s="96" t="s">
        <v>60</v>
      </c>
      <c r="T7" s="96"/>
      <c r="U7" s="96"/>
      <c r="V7" s="96"/>
    </row>
    <row r="8" spans="1:23">
      <c r="C8" s="107" t="s">
        <v>11</v>
      </c>
      <c r="D8" s="107"/>
      <c r="E8" s="47">
        <f>IF(I10=1,ROUNDUP(E7*100/104,0),E7)</f>
        <v>0</v>
      </c>
      <c r="F8" s="8"/>
      <c r="G8" s="115" t="s">
        <v>13</v>
      </c>
      <c r="H8" s="116"/>
      <c r="I8" s="48"/>
      <c r="J8" s="7" t="s">
        <v>72</v>
      </c>
      <c r="S8" s="22" t="s">
        <v>73</v>
      </c>
      <c r="T8" s="22" t="s">
        <v>46</v>
      </c>
      <c r="U8" s="22" t="s">
        <v>39</v>
      </c>
      <c r="V8" s="22" t="s">
        <v>47</v>
      </c>
      <c r="W8" s="53"/>
    </row>
    <row r="9" spans="1:23">
      <c r="C9" s="107" t="s">
        <v>10</v>
      </c>
      <c r="D9" s="107"/>
      <c r="E9" s="47">
        <f>E7-E8</f>
        <v>0</v>
      </c>
      <c r="F9" s="8"/>
      <c r="G9" s="8"/>
      <c r="H9" s="8"/>
      <c r="I9" s="50"/>
      <c r="J9" s="7"/>
      <c r="S9" s="54" t="s">
        <v>74</v>
      </c>
      <c r="T9" s="22">
        <v>2325</v>
      </c>
      <c r="U9" s="22" t="s">
        <v>40</v>
      </c>
      <c r="V9" s="22" t="s">
        <v>58</v>
      </c>
      <c r="W9" s="53"/>
    </row>
    <row r="10" spans="1:23" ht="13.5" customHeight="1">
      <c r="C10" s="122"/>
      <c r="D10" s="122"/>
      <c r="E10" s="64"/>
      <c r="F10" s="8"/>
      <c r="G10" s="108" t="s">
        <v>16</v>
      </c>
      <c r="H10" s="108"/>
      <c r="I10" s="48"/>
      <c r="J10" s="29" t="s">
        <v>17</v>
      </c>
      <c r="S10" s="9"/>
      <c r="T10" s="9"/>
      <c r="U10" s="9"/>
      <c r="V10" s="55"/>
      <c r="W10" s="53"/>
    </row>
    <row r="11" spans="1:23" hidden="1">
      <c r="C11" s="123"/>
      <c r="D11" s="123"/>
      <c r="E11" s="63"/>
      <c r="F11" s="8"/>
      <c r="G11" s="7"/>
      <c r="S11" s="126" t="s">
        <v>61</v>
      </c>
      <c r="T11" s="126"/>
      <c r="U11" s="9"/>
      <c r="V11" s="55"/>
      <c r="W11" s="53"/>
    </row>
    <row r="12" spans="1:23">
      <c r="C12" s="9"/>
      <c r="D12" s="9"/>
      <c r="E12" s="8"/>
      <c r="F12" s="7"/>
      <c r="S12" s="22" t="s">
        <v>59</v>
      </c>
      <c r="T12" s="22" t="s">
        <v>46</v>
      </c>
      <c r="U12" s="22" t="s">
        <v>39</v>
      </c>
      <c r="V12" s="22" t="s">
        <v>47</v>
      </c>
      <c r="W12" s="53"/>
    </row>
    <row r="13" spans="1:23">
      <c r="A13" s="29" t="s">
        <v>18</v>
      </c>
      <c r="C13" s="9"/>
      <c r="D13" s="9"/>
      <c r="E13" s="8"/>
      <c r="F13" s="7"/>
      <c r="K13" s="53"/>
      <c r="L13" s="53"/>
      <c r="M13" s="53"/>
      <c r="N13" s="53"/>
      <c r="O13" s="53"/>
      <c r="P13" s="53"/>
      <c r="S13" s="22">
        <v>71</v>
      </c>
      <c r="T13" s="22">
        <v>1175</v>
      </c>
      <c r="U13" s="22" t="s">
        <v>48</v>
      </c>
      <c r="V13" s="22" t="s">
        <v>49</v>
      </c>
      <c r="W13" s="53"/>
    </row>
    <row r="14" spans="1:23">
      <c r="B14" s="92" t="s">
        <v>20</v>
      </c>
      <c r="C14" s="92"/>
      <c r="D14" s="10">
        <f>E6</f>
        <v>0</v>
      </c>
      <c r="F14" s="100" t="s">
        <v>68</v>
      </c>
      <c r="G14" s="100"/>
      <c r="H14" s="100"/>
      <c r="I14" s="101">
        <v>0</v>
      </c>
      <c r="J14" s="99" t="s">
        <v>71</v>
      </c>
      <c r="K14" s="102" t="s">
        <v>69</v>
      </c>
      <c r="L14" s="102"/>
      <c r="M14" s="102"/>
      <c r="N14" s="102"/>
      <c r="O14" s="102"/>
      <c r="P14" s="102"/>
      <c r="S14" s="22">
        <v>72</v>
      </c>
      <c r="T14" s="22">
        <v>1475</v>
      </c>
      <c r="U14" s="22" t="s">
        <v>50</v>
      </c>
      <c r="V14" s="22" t="s">
        <v>51</v>
      </c>
      <c r="W14" s="53"/>
    </row>
    <row r="15" spans="1:23" ht="12.75" thickBot="1">
      <c r="B15" s="121" t="s">
        <v>19</v>
      </c>
      <c r="C15" s="121"/>
      <c r="D15" s="11">
        <f>ROUNDDOWN(E8*I8/100,0)</f>
        <v>0</v>
      </c>
      <c r="E15" s="57"/>
      <c r="F15" s="100"/>
      <c r="G15" s="100"/>
      <c r="H15" s="100"/>
      <c r="I15" s="101"/>
      <c r="J15" s="99"/>
      <c r="K15" s="102"/>
      <c r="L15" s="102"/>
      <c r="M15" s="102"/>
      <c r="N15" s="102"/>
      <c r="O15" s="102"/>
      <c r="P15" s="102"/>
      <c r="S15" s="22">
        <v>73</v>
      </c>
      <c r="T15" s="22">
        <v>1395</v>
      </c>
      <c r="U15" s="22" t="s">
        <v>42</v>
      </c>
      <c r="V15" s="22" t="s">
        <v>52</v>
      </c>
      <c r="W15" s="53"/>
    </row>
    <row r="16" spans="1:23" ht="15.75" customHeight="1" thickBot="1">
      <c r="B16" s="119" t="s">
        <v>21</v>
      </c>
      <c r="C16" s="120"/>
      <c r="D16" s="12">
        <f>D14-D15</f>
        <v>0</v>
      </c>
      <c r="E16" s="57"/>
      <c r="F16" s="8"/>
      <c r="G16" s="7"/>
      <c r="K16" s="58"/>
      <c r="L16" s="58"/>
      <c r="M16" s="58"/>
      <c r="N16" s="8"/>
      <c r="O16" s="58"/>
      <c r="P16" s="58"/>
      <c r="S16" s="22">
        <v>74</v>
      </c>
      <c r="T16" s="22">
        <v>1165</v>
      </c>
      <c r="U16" s="22" t="s">
        <v>53</v>
      </c>
      <c r="V16" s="22" t="s">
        <v>54</v>
      </c>
      <c r="W16" s="53"/>
    </row>
    <row r="17" spans="1:23" ht="15.75" customHeight="1">
      <c r="B17" s="8"/>
      <c r="C17" s="8"/>
      <c r="D17" s="59"/>
      <c r="E17" s="8"/>
      <c r="F17" s="8"/>
      <c r="G17" s="8"/>
      <c r="H17" s="50"/>
      <c r="K17" s="58"/>
      <c r="L17" s="58"/>
      <c r="M17" s="58"/>
      <c r="N17" s="8"/>
      <c r="O17" s="58"/>
      <c r="P17" s="58"/>
      <c r="S17" s="9"/>
      <c r="T17" s="9"/>
      <c r="U17" s="9"/>
      <c r="V17" s="55"/>
      <c r="W17" s="53"/>
    </row>
    <row r="18" spans="1:23">
      <c r="K18" s="58"/>
      <c r="L18" s="58"/>
      <c r="M18" s="58"/>
      <c r="N18" s="8"/>
      <c r="O18" s="58"/>
      <c r="P18" s="58"/>
      <c r="S18" s="126" t="s">
        <v>62</v>
      </c>
      <c r="T18" s="126"/>
      <c r="U18" s="126"/>
      <c r="V18" s="55"/>
      <c r="W18" s="53"/>
    </row>
    <row r="19" spans="1:23">
      <c r="A19" s="29" t="s">
        <v>8</v>
      </c>
      <c r="K19" s="58"/>
      <c r="L19" s="58"/>
      <c r="M19" s="58"/>
      <c r="N19" s="8"/>
      <c r="O19" s="58"/>
      <c r="P19" s="58"/>
      <c r="S19" s="22" t="s">
        <v>75</v>
      </c>
      <c r="T19" s="22" t="s">
        <v>46</v>
      </c>
      <c r="U19" s="22" t="s">
        <v>39</v>
      </c>
      <c r="V19" s="22" t="s">
        <v>47</v>
      </c>
      <c r="W19" s="8"/>
    </row>
    <row r="20" spans="1:23" ht="12.75" thickBot="1">
      <c r="S20" s="22">
        <v>51</v>
      </c>
      <c r="T20" s="22">
        <v>930</v>
      </c>
      <c r="U20" s="22" t="s">
        <v>44</v>
      </c>
      <c r="V20" s="23" t="s">
        <v>63</v>
      </c>
      <c r="W20" s="8"/>
    </row>
    <row r="21" spans="1:23" ht="16.5" customHeight="1" thickBot="1">
      <c r="B21" s="119" t="s">
        <v>22</v>
      </c>
      <c r="C21" s="120"/>
      <c r="D21" s="13">
        <f>ROUNDDOWN((E6+I4)*I5/100,0)</f>
        <v>0</v>
      </c>
      <c r="S21" s="22">
        <v>52</v>
      </c>
      <c r="T21" s="22">
        <v>1162.5</v>
      </c>
      <c r="U21" s="22" t="s">
        <v>43</v>
      </c>
      <c r="V21" s="23" t="s">
        <v>64</v>
      </c>
      <c r="W21" s="8"/>
    </row>
    <row r="22" spans="1:23" ht="12.75" thickBo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S22" s="22">
        <v>53</v>
      </c>
      <c r="T22" s="22">
        <v>1395</v>
      </c>
      <c r="U22" s="22" t="s">
        <v>42</v>
      </c>
      <c r="V22" s="23" t="s">
        <v>65</v>
      </c>
      <c r="W22" s="8"/>
    </row>
    <row r="23" spans="1:23" ht="12.75" thickTop="1">
      <c r="S23" s="22">
        <v>54</v>
      </c>
      <c r="T23" s="22">
        <v>1860</v>
      </c>
      <c r="U23" s="22" t="s">
        <v>41</v>
      </c>
      <c r="V23" s="23" t="s">
        <v>66</v>
      </c>
      <c r="W23" s="8"/>
    </row>
    <row r="24" spans="1:23">
      <c r="A24" s="29" t="s">
        <v>23</v>
      </c>
      <c r="D24" s="14" t="s">
        <v>25</v>
      </c>
      <c r="E24" s="61"/>
      <c r="F24" s="15" t="s">
        <v>26</v>
      </c>
      <c r="S24" s="22">
        <v>55</v>
      </c>
      <c r="T24" s="22">
        <v>2325</v>
      </c>
      <c r="U24" s="22" t="s">
        <v>40</v>
      </c>
      <c r="V24" s="23" t="s">
        <v>67</v>
      </c>
      <c r="W24" s="8"/>
    </row>
    <row r="25" spans="1:23">
      <c r="B25" s="118" t="s">
        <v>24</v>
      </c>
      <c r="C25" s="118"/>
      <c r="S25" s="9"/>
    </row>
    <row r="26" spans="1:23" ht="13.5" customHeight="1">
      <c r="B26" s="7"/>
      <c r="C26" s="30" t="s">
        <v>76</v>
      </c>
      <c r="D26" s="31">
        <f>E8+E10+E11</f>
        <v>0</v>
      </c>
      <c r="E26" s="16" t="s">
        <v>77</v>
      </c>
      <c r="F26" s="103">
        <f>ROUNDDOWN(D26*I5/100,0)</f>
        <v>0</v>
      </c>
      <c r="G26" s="103"/>
      <c r="H26" s="16" t="s">
        <v>78</v>
      </c>
      <c r="I26" s="16">
        <v>12</v>
      </c>
      <c r="J26" s="16"/>
      <c r="K26" s="16"/>
      <c r="L26" s="92" t="s">
        <v>79</v>
      </c>
      <c r="M26" s="98">
        <f>(D26+F26)*I26/(E27/G27*I27)</f>
        <v>0</v>
      </c>
      <c r="N26" s="98"/>
      <c r="O26" s="93" t="s">
        <v>28</v>
      </c>
      <c r="P26" s="93"/>
    </row>
    <row r="27" spans="1:23">
      <c r="B27" s="7"/>
      <c r="C27" s="7"/>
      <c r="D27" s="30" t="s">
        <v>80</v>
      </c>
      <c r="E27" s="33">
        <f>VLOOKUP(I14,定額一覧!A37:C46,2)</f>
        <v>2325</v>
      </c>
      <c r="F27" s="24" t="s">
        <v>81</v>
      </c>
      <c r="G27" s="24">
        <v>60</v>
      </c>
      <c r="H27" s="24" t="s">
        <v>82</v>
      </c>
      <c r="I27" s="24">
        <v>52</v>
      </c>
      <c r="L27" s="92"/>
      <c r="M27" s="98"/>
      <c r="N27" s="98"/>
      <c r="O27" s="93"/>
      <c r="P27" s="93"/>
    </row>
    <row r="28" spans="1:23" ht="5.25" customHeight="1">
      <c r="B28" s="7"/>
      <c r="C28" s="7"/>
      <c r="E28" s="24"/>
      <c r="F28" s="24"/>
      <c r="G28" s="24"/>
      <c r="J28" s="24"/>
      <c r="K28" s="34"/>
      <c r="L28" s="34"/>
    </row>
    <row r="29" spans="1:23">
      <c r="B29" s="7"/>
      <c r="C29" s="7"/>
      <c r="D29" s="106">
        <f>ROUNDUP(M26,0)</f>
        <v>0</v>
      </c>
      <c r="E29" s="92" t="s">
        <v>83</v>
      </c>
      <c r="F29" s="94">
        <f>D26</f>
        <v>0</v>
      </c>
      <c r="G29" s="95"/>
      <c r="H29" s="92" t="s">
        <v>84</v>
      </c>
      <c r="I29" s="97" t="e">
        <f>D29*F29/F30</f>
        <v>#DIV/0!</v>
      </c>
      <c r="J29" s="92" t="s">
        <v>85</v>
      </c>
      <c r="K29" s="90" t="e">
        <f>ROUND(I29,0)</f>
        <v>#DIV/0!</v>
      </c>
      <c r="L29" s="90"/>
      <c r="M29" s="96" t="s">
        <v>30</v>
      </c>
      <c r="N29" s="96"/>
      <c r="O29" s="96"/>
      <c r="P29" s="96"/>
    </row>
    <row r="30" spans="1:23">
      <c r="D30" s="106"/>
      <c r="E30" s="92"/>
      <c r="F30" s="91">
        <f>D26+F26</f>
        <v>0</v>
      </c>
      <c r="G30" s="92"/>
      <c r="H30" s="92"/>
      <c r="I30" s="97"/>
      <c r="J30" s="92"/>
      <c r="K30" s="90"/>
      <c r="L30" s="90"/>
      <c r="M30" s="29" t="s">
        <v>29</v>
      </c>
    </row>
    <row r="31" spans="1:23" ht="5.25" customHeight="1">
      <c r="D31" s="35"/>
      <c r="E31" s="24"/>
      <c r="F31" s="37"/>
      <c r="G31" s="24"/>
      <c r="H31" s="24"/>
      <c r="I31" s="34"/>
      <c r="J31" s="24"/>
      <c r="K31" s="36"/>
      <c r="L31" s="36"/>
    </row>
    <row r="32" spans="1:23">
      <c r="D32" s="38">
        <f>D29</f>
        <v>0</v>
      </c>
      <c r="E32" s="24" t="s">
        <v>86</v>
      </c>
      <c r="F32" s="90" t="e">
        <f>K29</f>
        <v>#DIV/0!</v>
      </c>
      <c r="G32" s="92"/>
      <c r="H32" s="24" t="s">
        <v>84</v>
      </c>
      <c r="I32" s="36" t="e">
        <f>D32-F32</f>
        <v>#DIV/0!</v>
      </c>
      <c r="J32" s="29" t="s">
        <v>31</v>
      </c>
    </row>
    <row r="33" spans="2:16" ht="5.25" customHeight="1">
      <c r="D33" s="38"/>
      <c r="E33" s="24"/>
      <c r="F33" s="36"/>
      <c r="G33" s="24"/>
      <c r="H33" s="24"/>
      <c r="I33" s="36"/>
    </row>
    <row r="34" spans="2:16" ht="12.75" customHeight="1">
      <c r="C34" s="29" t="s">
        <v>34</v>
      </c>
      <c r="D34" s="38"/>
      <c r="E34" s="24"/>
      <c r="F34" s="36"/>
      <c r="G34" s="24"/>
      <c r="H34" s="24"/>
      <c r="I34" s="36"/>
    </row>
    <row r="35" spans="2:16" ht="13.5" customHeight="1">
      <c r="C35" s="90" t="s">
        <v>32</v>
      </c>
      <c r="D35" s="90"/>
      <c r="E35" s="36" t="e">
        <f>K29</f>
        <v>#DIV/0!</v>
      </c>
      <c r="F35" s="36" t="s">
        <v>87</v>
      </c>
      <c r="G35" s="24">
        <f>E24</f>
        <v>0</v>
      </c>
      <c r="H35" s="24" t="s">
        <v>88</v>
      </c>
      <c r="I35" s="36" t="e">
        <f>E35*G35</f>
        <v>#DIV/0!</v>
      </c>
      <c r="J35" s="30" t="s">
        <v>27</v>
      </c>
      <c r="K35" s="32" t="s">
        <v>37</v>
      </c>
      <c r="L35" s="91">
        <f>D26</f>
        <v>0</v>
      </c>
      <c r="M35" s="92"/>
      <c r="N35" s="29" t="s">
        <v>89</v>
      </c>
    </row>
    <row r="36" spans="2:16" ht="13.5" customHeight="1">
      <c r="C36" s="90" t="s">
        <v>33</v>
      </c>
      <c r="D36" s="90"/>
      <c r="E36" s="36" t="e">
        <f>I32</f>
        <v>#DIV/0!</v>
      </c>
      <c r="F36" s="24" t="s">
        <v>90</v>
      </c>
      <c r="G36" s="24">
        <f>E24</f>
        <v>0</v>
      </c>
      <c r="H36" s="24" t="s">
        <v>91</v>
      </c>
      <c r="I36" s="39" t="e">
        <f>E36*G36</f>
        <v>#DIV/0!</v>
      </c>
      <c r="J36" s="30" t="s">
        <v>92</v>
      </c>
      <c r="K36" s="32" t="s">
        <v>37</v>
      </c>
      <c r="L36" s="91">
        <f>F26</f>
        <v>0</v>
      </c>
      <c r="M36" s="92"/>
      <c r="N36" s="29" t="s">
        <v>89</v>
      </c>
    </row>
    <row r="37" spans="2:16" ht="4.5" customHeight="1">
      <c r="C37" s="36"/>
      <c r="D37" s="36"/>
      <c r="E37" s="36"/>
      <c r="F37" s="24"/>
      <c r="G37" s="24"/>
      <c r="H37" s="24"/>
      <c r="I37" s="39"/>
    </row>
    <row r="38" spans="2:16" ht="13.5" customHeight="1">
      <c r="C38" s="40" t="s">
        <v>35</v>
      </c>
      <c r="D38" s="36"/>
      <c r="E38" s="36"/>
      <c r="F38" s="24"/>
      <c r="G38" s="24"/>
      <c r="H38" s="24"/>
      <c r="I38" s="39"/>
    </row>
    <row r="39" spans="2:16" ht="13.5" customHeight="1">
      <c r="B39" s="7"/>
      <c r="C39" s="30" t="s">
        <v>93</v>
      </c>
      <c r="D39" s="31">
        <f>E8</f>
        <v>0</v>
      </c>
      <c r="E39" s="16" t="s">
        <v>94</v>
      </c>
      <c r="F39" s="103">
        <f>ROUNDDOWN(D39*I5/100,0)</f>
        <v>0</v>
      </c>
      <c r="G39" s="103"/>
      <c r="H39" s="41" t="s">
        <v>95</v>
      </c>
      <c r="I39" s="16">
        <v>12</v>
      </c>
      <c r="J39" s="16"/>
      <c r="K39" s="16"/>
      <c r="L39" s="92" t="s">
        <v>96</v>
      </c>
      <c r="M39" s="98">
        <f>(D39+F39)*I39/(E40/G40*I40)</f>
        <v>0</v>
      </c>
      <c r="N39" s="98"/>
      <c r="O39" s="93" t="s">
        <v>28</v>
      </c>
      <c r="P39" s="93"/>
    </row>
    <row r="40" spans="2:16">
      <c r="B40" s="7"/>
      <c r="C40" s="7"/>
      <c r="D40" s="30" t="s">
        <v>80</v>
      </c>
      <c r="E40" s="42">
        <f>VLOOKUP(I14,定額一覧!A37:C46,2)</f>
        <v>2325</v>
      </c>
      <c r="F40" s="24" t="s">
        <v>81</v>
      </c>
      <c r="G40" s="24">
        <v>60</v>
      </c>
      <c r="H40" s="24" t="s">
        <v>82</v>
      </c>
      <c r="I40" s="24">
        <v>52</v>
      </c>
      <c r="L40" s="92"/>
      <c r="M40" s="98"/>
      <c r="N40" s="98"/>
      <c r="O40" s="93"/>
      <c r="P40" s="93"/>
    </row>
    <row r="41" spans="2:16" ht="5.25" customHeight="1">
      <c r="B41" s="7"/>
      <c r="C41" s="7"/>
      <c r="E41" s="24"/>
      <c r="F41" s="24"/>
      <c r="G41" s="24"/>
      <c r="J41" s="24"/>
      <c r="K41" s="34"/>
      <c r="L41" s="34"/>
    </row>
    <row r="42" spans="2:16" ht="13.5" customHeight="1">
      <c r="B42" s="7"/>
      <c r="C42" s="7"/>
      <c r="D42" s="106">
        <f>ROUNDUP(M39,0)</f>
        <v>0</v>
      </c>
      <c r="E42" s="92" t="s">
        <v>83</v>
      </c>
      <c r="F42" s="94">
        <f>D39</f>
        <v>0</v>
      </c>
      <c r="G42" s="95"/>
      <c r="H42" s="92" t="s">
        <v>84</v>
      </c>
      <c r="I42" s="97" t="e">
        <f>D42*F42/F43</f>
        <v>#DIV/0!</v>
      </c>
      <c r="J42" s="92" t="s">
        <v>85</v>
      </c>
      <c r="K42" s="90" t="e">
        <f>ROUND(I42,0)</f>
        <v>#DIV/0!</v>
      </c>
      <c r="L42" s="90"/>
      <c r="M42" s="96" t="s">
        <v>29</v>
      </c>
      <c r="N42" s="96"/>
      <c r="O42" s="96"/>
    </row>
    <row r="43" spans="2:16">
      <c r="D43" s="106"/>
      <c r="E43" s="92"/>
      <c r="F43" s="91">
        <f>D39+F39</f>
        <v>0</v>
      </c>
      <c r="G43" s="92"/>
      <c r="H43" s="92"/>
      <c r="I43" s="97"/>
      <c r="J43" s="92"/>
      <c r="K43" s="90"/>
      <c r="L43" s="90"/>
      <c r="M43" s="96"/>
      <c r="N43" s="96"/>
      <c r="O43" s="96"/>
    </row>
    <row r="44" spans="2:16" ht="13.5" customHeight="1">
      <c r="C44" s="36"/>
      <c r="D44" s="36" t="e">
        <f>K42</f>
        <v>#DIV/0!</v>
      </c>
      <c r="E44" s="36" t="s">
        <v>83</v>
      </c>
      <c r="F44" s="92">
        <f>E24</f>
        <v>0</v>
      </c>
      <c r="G44" s="92"/>
      <c r="H44" s="24" t="s">
        <v>84</v>
      </c>
      <c r="I44" s="39" t="e">
        <f>D44*F44</f>
        <v>#DIV/0!</v>
      </c>
      <c r="J44" s="30" t="s">
        <v>97</v>
      </c>
      <c r="K44" s="32" t="s">
        <v>37</v>
      </c>
      <c r="L44" s="91">
        <f>D39</f>
        <v>0</v>
      </c>
      <c r="M44" s="92"/>
      <c r="N44" s="29" t="s">
        <v>89</v>
      </c>
    </row>
    <row r="45" spans="2:16" ht="13.5" customHeight="1">
      <c r="C45" s="43" t="s">
        <v>98</v>
      </c>
      <c r="D45" s="36">
        <f>E8</f>
        <v>0</v>
      </c>
      <c r="E45" s="36" t="s">
        <v>99</v>
      </c>
      <c r="F45" s="91" t="e">
        <f>IF(I44&lt;L44,I44,L44)</f>
        <v>#DIV/0!</v>
      </c>
      <c r="G45" s="92"/>
      <c r="H45" s="24" t="s">
        <v>100</v>
      </c>
      <c r="I45" s="44">
        <f>I8</f>
        <v>0</v>
      </c>
      <c r="J45" s="92" t="s">
        <v>101</v>
      </c>
      <c r="K45" s="92"/>
      <c r="L45" s="97" t="e">
        <f>ROUNDDOWN((D45-F45)*I45/100,0)</f>
        <v>#DIV/0!</v>
      </c>
      <c r="M45" s="97"/>
      <c r="N45" s="97"/>
    </row>
    <row r="46" spans="2:16" ht="6" customHeight="1">
      <c r="C46" s="43"/>
      <c r="D46" s="36"/>
      <c r="E46" s="36"/>
      <c r="F46" s="37"/>
      <c r="G46" s="24"/>
      <c r="H46" s="24"/>
      <c r="I46" s="39"/>
      <c r="J46" s="24"/>
      <c r="K46" s="24"/>
      <c r="L46" s="34"/>
      <c r="M46" s="34"/>
      <c r="N46" s="34"/>
    </row>
    <row r="47" spans="2:16" ht="13.5" customHeight="1" thickBot="1">
      <c r="C47" s="40" t="s">
        <v>36</v>
      </c>
      <c r="D47" s="36"/>
      <c r="E47" s="36"/>
      <c r="F47" s="37"/>
      <c r="G47" s="24"/>
      <c r="H47" s="24"/>
      <c r="I47" s="39"/>
      <c r="J47" s="24"/>
      <c r="K47" s="24"/>
      <c r="L47" s="34"/>
      <c r="M47" s="34"/>
      <c r="N47" s="34"/>
    </row>
    <row r="48" spans="2:16" ht="13.5" customHeight="1" thickBot="1">
      <c r="C48" s="45" t="s">
        <v>45</v>
      </c>
      <c r="D48" s="36">
        <f>E6</f>
        <v>0</v>
      </c>
      <c r="E48" s="36" t="s">
        <v>102</v>
      </c>
      <c r="F48" s="90" t="e">
        <f>IF(I35&lt;L35,I35,L35)</f>
        <v>#DIV/0!</v>
      </c>
      <c r="G48" s="92"/>
      <c r="H48" s="24" t="s">
        <v>102</v>
      </c>
      <c r="I48" s="39" t="e">
        <f>ROUNDDOWN(L45,0)</f>
        <v>#DIV/0!</v>
      </c>
      <c r="J48" s="24" t="s">
        <v>88</v>
      </c>
      <c r="K48" s="104" t="e">
        <f>D48-F48-I48</f>
        <v>#DIV/0!</v>
      </c>
      <c r="L48" s="105"/>
      <c r="M48" s="29" t="s">
        <v>103</v>
      </c>
    </row>
    <row r="49" spans="3:14" ht="5.25" customHeight="1" thickBot="1">
      <c r="C49" s="40"/>
      <c r="D49" s="36"/>
      <c r="E49" s="36"/>
      <c r="F49" s="37"/>
      <c r="G49" s="24"/>
      <c r="H49" s="24"/>
      <c r="I49" s="39"/>
      <c r="J49" s="24"/>
      <c r="K49" s="24"/>
      <c r="L49" s="34"/>
      <c r="M49" s="34"/>
      <c r="N49" s="34"/>
    </row>
    <row r="50" spans="3:14" ht="13.5" customHeight="1" thickBot="1">
      <c r="C50" s="45" t="s">
        <v>22</v>
      </c>
      <c r="D50" s="36">
        <f>D21</f>
        <v>0</v>
      </c>
      <c r="E50" s="36" t="s">
        <v>104</v>
      </c>
      <c r="F50" s="91" t="e">
        <f>IF(I36&lt;L36,I36,L36)</f>
        <v>#DIV/0!</v>
      </c>
      <c r="G50" s="92"/>
      <c r="H50" s="24" t="s">
        <v>91</v>
      </c>
      <c r="I50" s="46" t="e">
        <f>D50-F50</f>
        <v>#DIV/0!</v>
      </c>
      <c r="J50" s="29" t="s">
        <v>105</v>
      </c>
    </row>
  </sheetData>
  <mergeCells count="65">
    <mergeCell ref="S7:V7"/>
    <mergeCell ref="S18:U18"/>
    <mergeCell ref="S11:T11"/>
    <mergeCell ref="C35:D35"/>
    <mergeCell ref="C36:D36"/>
    <mergeCell ref="D42:D43"/>
    <mergeCell ref="D29:D30"/>
    <mergeCell ref="C9:D9"/>
    <mergeCell ref="L26:L27"/>
    <mergeCell ref="H29:H30"/>
    <mergeCell ref="I29:I30"/>
    <mergeCell ref="J29:J30"/>
    <mergeCell ref="F32:G32"/>
    <mergeCell ref="F39:G39"/>
    <mergeCell ref="C11:D11"/>
    <mergeCell ref="E42:E43"/>
    <mergeCell ref="E29:E30"/>
    <mergeCell ref="F29:G29"/>
    <mergeCell ref="F30:G30"/>
    <mergeCell ref="H2:I2"/>
    <mergeCell ref="G8:H8"/>
    <mergeCell ref="G4:H4"/>
    <mergeCell ref="B25:C25"/>
    <mergeCell ref="B21:C21"/>
    <mergeCell ref="G10:H10"/>
    <mergeCell ref="B16:C16"/>
    <mergeCell ref="B15:C15"/>
    <mergeCell ref="B14:C14"/>
    <mergeCell ref="C10:D10"/>
    <mergeCell ref="C8:D8"/>
    <mergeCell ref="G5:H5"/>
    <mergeCell ref="C7:D7"/>
    <mergeCell ref="C4:D4"/>
    <mergeCell ref="C5:D5"/>
    <mergeCell ref="C6:D6"/>
    <mergeCell ref="H42:H43"/>
    <mergeCell ref="F43:G43"/>
    <mergeCell ref="F45:G45"/>
    <mergeCell ref="F42:G42"/>
    <mergeCell ref="F44:G44"/>
    <mergeCell ref="F48:G48"/>
    <mergeCell ref="F50:G50"/>
    <mergeCell ref="K48:L48"/>
    <mergeCell ref="L36:M36"/>
    <mergeCell ref="O39:P40"/>
    <mergeCell ref="O26:P27"/>
    <mergeCell ref="L39:L40"/>
    <mergeCell ref="M39:N40"/>
    <mergeCell ref="M26:N27"/>
    <mergeCell ref="L35:M35"/>
    <mergeCell ref="K29:L30"/>
    <mergeCell ref="J14:J15"/>
    <mergeCell ref="F14:H15"/>
    <mergeCell ref="I14:I15"/>
    <mergeCell ref="M29:P29"/>
    <mergeCell ref="K14:P15"/>
    <mergeCell ref="F26:G26"/>
    <mergeCell ref="I42:I43"/>
    <mergeCell ref="J42:J43"/>
    <mergeCell ref="K42:L43"/>
    <mergeCell ref="J45:K45"/>
    <mergeCell ref="L45:N45"/>
    <mergeCell ref="M42:O43"/>
    <mergeCell ref="B1:P1"/>
    <mergeCell ref="L44:M44"/>
  </mergeCells>
  <phoneticPr fontId="2"/>
  <pageMargins left="0.59055118110236227" right="0.19685039370078741" top="0.59055118110236227" bottom="0.54" header="0.31496062992125984" footer="0.21"/>
  <pageSetup paperSize="9" scale="90" orientation="portrait" r:id="rId1"/>
  <headerFooter alignWithMargins="0">
    <oddHeader>&amp;R別紙１</oddHeader>
    <oddFooter>&amp;R&amp;10&amp;F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W57"/>
  <sheetViews>
    <sheetView view="pageBreakPreview" zoomScaleNormal="100" workbookViewId="0">
      <selection activeCell="L35" sqref="L35:M35"/>
    </sheetView>
  </sheetViews>
  <sheetFormatPr defaultRowHeight="12"/>
  <cols>
    <col min="1" max="1" width="2.25" style="29" customWidth="1"/>
    <col min="2" max="2" width="9.25" style="29" customWidth="1"/>
    <col min="3" max="3" width="9" style="29"/>
    <col min="4" max="4" width="9.375" style="29" bestFit="1" customWidth="1"/>
    <col min="5" max="5" width="9" style="29"/>
    <col min="6" max="6" width="4.5" style="29" customWidth="1"/>
    <col min="7" max="7" width="9" style="29"/>
    <col min="8" max="8" width="3.375" style="29" customWidth="1"/>
    <col min="9" max="9" width="10.875" style="29" customWidth="1"/>
    <col min="10" max="10" width="3.5" style="29" customWidth="1"/>
    <col min="11" max="11" width="7.625" style="29" customWidth="1"/>
    <col min="12" max="12" width="3.875" style="29" customWidth="1"/>
    <col min="13" max="14" width="4.375" style="29" customWidth="1"/>
    <col min="15" max="15" width="5.5" style="29" customWidth="1"/>
    <col min="16" max="16" width="6.625" style="29" customWidth="1"/>
    <col min="17" max="18" width="2.125" style="29" customWidth="1"/>
    <col min="19" max="19" width="2.75" style="32" customWidth="1"/>
    <col min="20" max="20" width="7" style="32" customWidth="1"/>
    <col min="21" max="21" width="12.25" style="24" bestFit="1" customWidth="1"/>
    <col min="22" max="22" width="21.375" style="29" customWidth="1"/>
    <col min="23" max="23" width="8.25" style="29" bestFit="1" customWidth="1"/>
    <col min="24" max="16384" width="9" style="29"/>
  </cols>
  <sheetData>
    <row r="1" spans="1:23" s="26" customFormat="1" ht="20.25" customHeight="1">
      <c r="B1" s="89" t="s">
        <v>148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S1" s="27"/>
      <c r="T1" s="27"/>
      <c r="U1" s="28"/>
    </row>
    <row r="2" spans="1:23" ht="18" customHeight="1">
      <c r="B2" s="25" t="s">
        <v>0</v>
      </c>
      <c r="C2" s="48"/>
      <c r="D2" s="25" t="s">
        <v>1</v>
      </c>
      <c r="E2" s="48"/>
      <c r="F2" s="49"/>
      <c r="G2" s="25" t="s">
        <v>2</v>
      </c>
      <c r="H2" s="124"/>
      <c r="I2" s="125"/>
      <c r="J2" s="50"/>
      <c r="K2" s="88" t="s">
        <v>150</v>
      </c>
      <c r="L2" s="143"/>
      <c r="M2" s="142" t="s">
        <v>151</v>
      </c>
      <c r="N2" s="144"/>
      <c r="O2" s="58" t="s">
        <v>152</v>
      </c>
    </row>
    <row r="3" spans="1:23">
      <c r="B3" s="8"/>
      <c r="C3" s="8"/>
      <c r="D3" s="8"/>
      <c r="E3" s="8"/>
      <c r="F3" s="8"/>
      <c r="G3" s="8"/>
      <c r="H3" s="8"/>
      <c r="I3" s="8"/>
    </row>
    <row r="4" spans="1:23">
      <c r="C4" s="109" t="s">
        <v>7</v>
      </c>
      <c r="D4" s="110"/>
      <c r="E4" s="48"/>
      <c r="F4" s="8"/>
      <c r="G4" s="117" t="s">
        <v>57</v>
      </c>
      <c r="H4" s="117"/>
      <c r="I4" s="51"/>
      <c r="J4" s="8"/>
    </row>
    <row r="5" spans="1:23">
      <c r="C5" s="111" t="s">
        <v>4</v>
      </c>
      <c r="D5" s="95"/>
      <c r="E5" s="52"/>
      <c r="F5" s="8"/>
      <c r="G5" s="108" t="s">
        <v>9</v>
      </c>
      <c r="H5" s="108"/>
      <c r="I5" s="48"/>
      <c r="J5" s="7" t="s">
        <v>106</v>
      </c>
    </row>
    <row r="6" spans="1:23">
      <c r="C6" s="112" t="s">
        <v>15</v>
      </c>
      <c r="D6" s="113"/>
      <c r="E6" s="65"/>
      <c r="F6" s="8" t="s">
        <v>107</v>
      </c>
      <c r="G6" s="7" t="s">
        <v>56</v>
      </c>
      <c r="H6" s="8"/>
      <c r="I6" s="50"/>
      <c r="J6" s="7"/>
    </row>
    <row r="7" spans="1:23">
      <c r="C7" s="107" t="s">
        <v>14</v>
      </c>
      <c r="D7" s="107"/>
      <c r="E7" s="66">
        <f>E6-E10-E11</f>
        <v>0</v>
      </c>
      <c r="F7" s="8"/>
      <c r="G7" s="8"/>
      <c r="H7" s="8"/>
      <c r="I7" s="50"/>
      <c r="J7" s="7"/>
      <c r="S7" s="96" t="s">
        <v>60</v>
      </c>
      <c r="T7" s="96"/>
      <c r="U7" s="96"/>
      <c r="V7" s="96"/>
    </row>
    <row r="8" spans="1:23">
      <c r="C8" s="107" t="s">
        <v>11</v>
      </c>
      <c r="D8" s="107"/>
      <c r="E8" s="66">
        <f>IF(I10=1,ROUNDUP(E7*100/104,0),E7)</f>
        <v>0</v>
      </c>
      <c r="F8" s="8"/>
      <c r="G8" s="115" t="s">
        <v>13</v>
      </c>
      <c r="H8" s="116"/>
      <c r="I8" s="48"/>
      <c r="J8" s="7" t="s">
        <v>108</v>
      </c>
      <c r="S8" s="22" t="s">
        <v>109</v>
      </c>
      <c r="T8" s="22" t="s">
        <v>46</v>
      </c>
      <c r="U8" s="22" t="s">
        <v>39</v>
      </c>
      <c r="V8" s="22" t="s">
        <v>47</v>
      </c>
      <c r="W8" s="53"/>
    </row>
    <row r="9" spans="1:23">
      <c r="C9" s="107" t="s">
        <v>10</v>
      </c>
      <c r="D9" s="107"/>
      <c r="E9" s="66">
        <f>E7-E8</f>
        <v>0</v>
      </c>
      <c r="F9" s="8"/>
      <c r="G9" s="8"/>
      <c r="H9" s="8"/>
      <c r="I9" s="50"/>
      <c r="J9" s="7"/>
      <c r="S9" s="54" t="s">
        <v>110</v>
      </c>
      <c r="T9" s="22">
        <v>2325</v>
      </c>
      <c r="U9" s="22" t="s">
        <v>40</v>
      </c>
      <c r="V9" s="22" t="s">
        <v>58</v>
      </c>
      <c r="W9" s="53"/>
    </row>
    <row r="10" spans="1:23" ht="13.5" customHeight="1">
      <c r="C10" s="107" t="s">
        <v>12</v>
      </c>
      <c r="D10" s="107"/>
      <c r="E10" s="51"/>
      <c r="F10" s="8"/>
      <c r="G10" s="108" t="s">
        <v>16</v>
      </c>
      <c r="H10" s="108"/>
      <c r="I10" s="48"/>
      <c r="J10" s="29" t="s">
        <v>17</v>
      </c>
      <c r="S10" s="9"/>
      <c r="T10" s="9"/>
      <c r="U10" s="9"/>
      <c r="V10" s="55"/>
      <c r="W10" s="53"/>
    </row>
    <row r="11" spans="1:23" hidden="1">
      <c r="C11" s="112"/>
      <c r="D11" s="113"/>
      <c r="E11" s="56"/>
      <c r="F11" s="8"/>
      <c r="G11" s="7"/>
      <c r="S11" s="141"/>
      <c r="T11" s="141"/>
      <c r="U11" s="9"/>
      <c r="V11" s="55"/>
      <c r="W11" s="53"/>
    </row>
    <row r="12" spans="1:23">
      <c r="C12" s="9"/>
      <c r="D12" s="9"/>
      <c r="E12" s="8"/>
      <c r="F12" s="7"/>
      <c r="S12" s="22" t="s">
        <v>59</v>
      </c>
      <c r="T12" s="22" t="s">
        <v>46</v>
      </c>
      <c r="U12" s="22" t="s">
        <v>39</v>
      </c>
      <c r="V12" s="22" t="s">
        <v>47</v>
      </c>
      <c r="W12" s="53"/>
    </row>
    <row r="13" spans="1:23">
      <c r="A13" s="29" t="s">
        <v>18</v>
      </c>
      <c r="C13" s="9"/>
      <c r="D13" s="9"/>
      <c r="E13" s="8"/>
      <c r="F13" s="7"/>
      <c r="K13" s="53"/>
      <c r="L13" s="53"/>
      <c r="M13" s="53"/>
      <c r="N13" s="53"/>
      <c r="O13" s="53"/>
      <c r="P13" s="53"/>
      <c r="S13" s="22">
        <v>71</v>
      </c>
      <c r="T13" s="22">
        <v>1175</v>
      </c>
      <c r="U13" s="22" t="s">
        <v>48</v>
      </c>
      <c r="V13" s="22" t="s">
        <v>49</v>
      </c>
      <c r="W13" s="53"/>
    </row>
    <row r="14" spans="1:23">
      <c r="B14" s="92" t="s">
        <v>20</v>
      </c>
      <c r="C14" s="92"/>
      <c r="D14" s="10">
        <f>E6</f>
        <v>0</v>
      </c>
      <c r="F14" s="100" t="s">
        <v>68</v>
      </c>
      <c r="G14" s="100"/>
      <c r="H14" s="100"/>
      <c r="I14" s="101">
        <v>0</v>
      </c>
      <c r="J14" s="99" t="s">
        <v>71</v>
      </c>
      <c r="K14" s="102" t="s">
        <v>69</v>
      </c>
      <c r="L14" s="102"/>
      <c r="M14" s="102"/>
      <c r="N14" s="102"/>
      <c r="O14" s="102"/>
      <c r="P14" s="102"/>
      <c r="S14" s="22">
        <v>72</v>
      </c>
      <c r="T14" s="22">
        <v>1475</v>
      </c>
      <c r="U14" s="22" t="s">
        <v>50</v>
      </c>
      <c r="V14" s="22" t="s">
        <v>51</v>
      </c>
      <c r="W14" s="53"/>
    </row>
    <row r="15" spans="1:23" ht="12.75" thickBot="1">
      <c r="B15" s="121" t="s">
        <v>19</v>
      </c>
      <c r="C15" s="121"/>
      <c r="D15" s="11">
        <f>ROUNDDOWN(E8*I8/100,0)</f>
        <v>0</v>
      </c>
      <c r="E15" s="57"/>
      <c r="F15" s="100"/>
      <c r="G15" s="100"/>
      <c r="H15" s="100"/>
      <c r="I15" s="101"/>
      <c r="J15" s="99"/>
      <c r="K15" s="102"/>
      <c r="L15" s="102"/>
      <c r="M15" s="102"/>
      <c r="N15" s="102"/>
      <c r="O15" s="102"/>
      <c r="P15" s="102"/>
      <c r="S15" s="22">
        <v>73</v>
      </c>
      <c r="T15" s="22">
        <v>1395</v>
      </c>
      <c r="U15" s="22" t="s">
        <v>42</v>
      </c>
      <c r="V15" s="22" t="s">
        <v>52</v>
      </c>
      <c r="W15" s="53"/>
    </row>
    <row r="16" spans="1:23" ht="15.75" customHeight="1" thickBot="1">
      <c r="B16" s="119" t="s">
        <v>21</v>
      </c>
      <c r="C16" s="120"/>
      <c r="D16" s="12">
        <f>D14-D15</f>
        <v>0</v>
      </c>
      <c r="E16" s="57"/>
      <c r="F16" s="8"/>
      <c r="G16" s="7"/>
      <c r="K16" s="58"/>
      <c r="L16" s="58"/>
      <c r="M16" s="58"/>
      <c r="N16" s="8"/>
      <c r="O16" s="58"/>
      <c r="P16" s="58"/>
      <c r="S16" s="22">
        <v>74</v>
      </c>
      <c r="T16" s="22">
        <v>1165</v>
      </c>
      <c r="U16" s="22" t="s">
        <v>53</v>
      </c>
      <c r="V16" s="22" t="s">
        <v>54</v>
      </c>
      <c r="W16" s="53"/>
    </row>
    <row r="17" spans="1:23" ht="15.75" customHeight="1">
      <c r="B17" s="8"/>
      <c r="C17" s="8"/>
      <c r="D17" s="59"/>
      <c r="E17" s="8"/>
      <c r="F17" s="8"/>
      <c r="G17" s="8"/>
      <c r="H17" s="50"/>
      <c r="K17" s="58"/>
      <c r="L17" s="58"/>
      <c r="M17" s="58"/>
      <c r="N17" s="8"/>
      <c r="O17" s="58"/>
      <c r="P17" s="58"/>
      <c r="S17" s="9"/>
      <c r="T17" s="9"/>
      <c r="U17" s="9"/>
      <c r="V17" s="55"/>
      <c r="W17" s="53"/>
    </row>
    <row r="18" spans="1:23">
      <c r="K18" s="58"/>
      <c r="L18" s="58"/>
      <c r="M18" s="58"/>
      <c r="N18" s="8"/>
      <c r="O18" s="58"/>
      <c r="P18" s="58"/>
      <c r="S18" s="126" t="s">
        <v>62</v>
      </c>
      <c r="T18" s="126"/>
      <c r="U18" s="126"/>
      <c r="V18" s="55"/>
      <c r="W18" s="53"/>
    </row>
    <row r="19" spans="1:23">
      <c r="A19" s="29" t="s">
        <v>8</v>
      </c>
      <c r="K19" s="58"/>
      <c r="L19" s="58"/>
      <c r="M19" s="58"/>
      <c r="N19" s="8"/>
      <c r="O19" s="58"/>
      <c r="P19" s="58"/>
      <c r="S19" s="22" t="s">
        <v>109</v>
      </c>
      <c r="T19" s="22" t="s">
        <v>46</v>
      </c>
      <c r="U19" s="22" t="s">
        <v>39</v>
      </c>
      <c r="V19" s="22" t="s">
        <v>47</v>
      </c>
      <c r="W19" s="8"/>
    </row>
    <row r="20" spans="1:23" ht="12.75" thickBot="1">
      <c r="S20" s="22">
        <v>51</v>
      </c>
      <c r="T20" s="22">
        <v>930</v>
      </c>
      <c r="U20" s="22" t="s">
        <v>44</v>
      </c>
      <c r="V20" s="23" t="s">
        <v>63</v>
      </c>
      <c r="W20" s="8"/>
    </row>
    <row r="21" spans="1:23" ht="16.5" customHeight="1" thickBot="1">
      <c r="B21" s="119" t="s">
        <v>22</v>
      </c>
      <c r="C21" s="120"/>
      <c r="D21" s="13">
        <f>ROUNDDOWN((E6+I4)*I5/100,0)</f>
        <v>0</v>
      </c>
      <c r="S21" s="22">
        <v>52</v>
      </c>
      <c r="T21" s="22">
        <v>1162.5</v>
      </c>
      <c r="U21" s="22" t="s">
        <v>43</v>
      </c>
      <c r="V21" s="23" t="s">
        <v>64</v>
      </c>
      <c r="W21" s="8"/>
    </row>
    <row r="22" spans="1:23" ht="12.75" thickBo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S22" s="22">
        <v>53</v>
      </c>
      <c r="T22" s="22">
        <v>1395</v>
      </c>
      <c r="U22" s="22" t="s">
        <v>42</v>
      </c>
      <c r="V22" s="23" t="s">
        <v>65</v>
      </c>
      <c r="W22" s="8"/>
    </row>
    <row r="23" spans="1:23" ht="12.75" thickTop="1">
      <c r="S23" s="22">
        <v>54</v>
      </c>
      <c r="T23" s="22">
        <v>1860</v>
      </c>
      <c r="U23" s="22" t="s">
        <v>41</v>
      </c>
      <c r="V23" s="23" t="s">
        <v>66</v>
      </c>
      <c r="W23" s="8"/>
    </row>
    <row r="24" spans="1:23">
      <c r="A24" s="29" t="s">
        <v>23</v>
      </c>
      <c r="D24" s="14" t="s">
        <v>25</v>
      </c>
      <c r="E24" s="61"/>
      <c r="F24" s="15" t="s">
        <v>26</v>
      </c>
      <c r="S24" s="22">
        <v>55</v>
      </c>
      <c r="T24" s="22">
        <v>2325</v>
      </c>
      <c r="U24" s="22" t="s">
        <v>40</v>
      </c>
      <c r="V24" s="23" t="s">
        <v>67</v>
      </c>
      <c r="W24" s="8"/>
    </row>
    <row r="25" spans="1:23">
      <c r="B25" s="140" t="s">
        <v>24</v>
      </c>
      <c r="C25" s="140"/>
      <c r="S25" s="9"/>
    </row>
    <row r="26" spans="1:23" s="67" customFormat="1" ht="13.5" customHeight="1">
      <c r="B26" s="68"/>
      <c r="C26" s="69" t="s">
        <v>111</v>
      </c>
      <c r="D26" s="70">
        <f>E8+E10+E11</f>
        <v>0</v>
      </c>
      <c r="E26" s="71" t="s">
        <v>112</v>
      </c>
      <c r="F26" s="139">
        <f>ROUNDDOWN(D26*I5/100,0)</f>
        <v>0</v>
      </c>
      <c r="G26" s="139"/>
      <c r="H26" s="71" t="s">
        <v>113</v>
      </c>
      <c r="I26" s="71">
        <v>12</v>
      </c>
      <c r="J26" s="71"/>
      <c r="K26" s="71"/>
      <c r="L26" s="128" t="s">
        <v>114</v>
      </c>
      <c r="M26" s="133">
        <f>(D26+F26)*I26/(E27/G27*I27)</f>
        <v>0</v>
      </c>
      <c r="N26" s="133"/>
      <c r="O26" s="134" t="s">
        <v>28</v>
      </c>
      <c r="P26" s="134"/>
      <c r="S26" s="73"/>
      <c r="T26" s="73"/>
      <c r="U26" s="72"/>
    </row>
    <row r="27" spans="1:23" s="67" customFormat="1">
      <c r="B27" s="68"/>
      <c r="C27" s="68"/>
      <c r="D27" s="69" t="s">
        <v>115</v>
      </c>
      <c r="E27" s="87">
        <f>VLOOKUP(I14,定額一覧!$A$37:$C$46,2)</f>
        <v>2325</v>
      </c>
      <c r="F27" s="72" t="s">
        <v>116</v>
      </c>
      <c r="G27" s="72">
        <v>60</v>
      </c>
      <c r="H27" s="72" t="s">
        <v>117</v>
      </c>
      <c r="I27" s="72">
        <v>52</v>
      </c>
      <c r="L27" s="128"/>
      <c r="M27" s="133"/>
      <c r="N27" s="133"/>
      <c r="O27" s="134"/>
      <c r="P27" s="134"/>
      <c r="S27" s="73"/>
      <c r="T27" s="73"/>
      <c r="U27" s="72"/>
    </row>
    <row r="28" spans="1:23" s="67" customFormat="1" ht="5.25" customHeight="1">
      <c r="B28" s="68"/>
      <c r="C28" s="68"/>
      <c r="E28" s="72"/>
      <c r="F28" s="72"/>
      <c r="G28" s="72"/>
      <c r="J28" s="72"/>
      <c r="K28" s="74"/>
      <c r="L28" s="74"/>
      <c r="S28" s="73"/>
      <c r="T28" s="73"/>
      <c r="U28" s="72"/>
    </row>
    <row r="29" spans="1:23" s="67" customFormat="1">
      <c r="B29" s="68"/>
      <c r="C29" s="68"/>
      <c r="D29" s="135">
        <f>ROUNDUP(M26,0)</f>
        <v>0</v>
      </c>
      <c r="E29" s="128" t="s">
        <v>118</v>
      </c>
      <c r="F29" s="136">
        <f>D26</f>
        <v>0</v>
      </c>
      <c r="G29" s="137"/>
      <c r="H29" s="128" t="s">
        <v>119</v>
      </c>
      <c r="I29" s="129" t="e">
        <f>D29*F29/F30</f>
        <v>#DIV/0!</v>
      </c>
      <c r="J29" s="128" t="s">
        <v>120</v>
      </c>
      <c r="K29" s="130" t="e">
        <f>ROUND(I29,0)</f>
        <v>#DIV/0!</v>
      </c>
      <c r="L29" s="130"/>
      <c r="M29" s="132" t="s">
        <v>30</v>
      </c>
      <c r="N29" s="132"/>
      <c r="O29" s="132"/>
      <c r="P29" s="132"/>
      <c r="S29" s="73"/>
      <c r="T29" s="73"/>
      <c r="U29" s="72"/>
    </row>
    <row r="30" spans="1:23" s="67" customFormat="1">
      <c r="D30" s="135"/>
      <c r="E30" s="128"/>
      <c r="F30" s="127">
        <f>D26+F26</f>
        <v>0</v>
      </c>
      <c r="G30" s="128"/>
      <c r="H30" s="128"/>
      <c r="I30" s="129"/>
      <c r="J30" s="128"/>
      <c r="K30" s="130"/>
      <c r="L30" s="130"/>
      <c r="M30" s="67" t="s">
        <v>29</v>
      </c>
      <c r="S30" s="73"/>
      <c r="T30" s="73"/>
      <c r="U30" s="72"/>
    </row>
    <row r="31" spans="1:23" s="67" customFormat="1" ht="5.25" customHeight="1">
      <c r="D31" s="75"/>
      <c r="E31" s="72"/>
      <c r="F31" s="77"/>
      <c r="G31" s="72"/>
      <c r="H31" s="72"/>
      <c r="I31" s="74"/>
      <c r="J31" s="72"/>
      <c r="K31" s="76"/>
      <c r="L31" s="76"/>
      <c r="S31" s="73"/>
      <c r="T31" s="73"/>
      <c r="U31" s="72"/>
    </row>
    <row r="32" spans="1:23" s="67" customFormat="1">
      <c r="D32" s="78">
        <f>D29</f>
        <v>0</v>
      </c>
      <c r="E32" s="72" t="s">
        <v>121</v>
      </c>
      <c r="F32" s="130" t="e">
        <f>K29</f>
        <v>#DIV/0!</v>
      </c>
      <c r="G32" s="128"/>
      <c r="H32" s="72" t="s">
        <v>122</v>
      </c>
      <c r="I32" s="76" t="e">
        <f>D32-F32</f>
        <v>#DIV/0!</v>
      </c>
      <c r="J32" s="67" t="s">
        <v>31</v>
      </c>
      <c r="S32" s="73"/>
      <c r="T32" s="73"/>
      <c r="U32" s="72"/>
    </row>
    <row r="33" spans="2:21" s="67" customFormat="1" ht="5.25" customHeight="1">
      <c r="D33" s="78"/>
      <c r="E33" s="72"/>
      <c r="F33" s="76"/>
      <c r="G33" s="72"/>
      <c r="H33" s="72"/>
      <c r="I33" s="76"/>
      <c r="S33" s="73"/>
      <c r="T33" s="73"/>
      <c r="U33" s="72"/>
    </row>
    <row r="34" spans="2:21" s="67" customFormat="1" ht="12.75" customHeight="1">
      <c r="C34" s="67" t="s">
        <v>34</v>
      </c>
      <c r="D34" s="78"/>
      <c r="E34" s="72"/>
      <c r="F34" s="76"/>
      <c r="G34" s="72"/>
      <c r="H34" s="72"/>
      <c r="I34" s="76"/>
      <c r="S34" s="73"/>
      <c r="T34" s="73"/>
      <c r="U34" s="72"/>
    </row>
    <row r="35" spans="2:21" s="67" customFormat="1" ht="13.5" customHeight="1">
      <c r="C35" s="130" t="s">
        <v>32</v>
      </c>
      <c r="D35" s="130"/>
      <c r="E35" s="76" t="e">
        <f>K29</f>
        <v>#DIV/0!</v>
      </c>
      <c r="F35" s="76" t="s">
        <v>123</v>
      </c>
      <c r="G35" s="72">
        <f>E24</f>
        <v>0</v>
      </c>
      <c r="H35" s="72" t="s">
        <v>124</v>
      </c>
      <c r="I35" s="76" t="e">
        <f>E35*G35</f>
        <v>#DIV/0!</v>
      </c>
      <c r="J35" s="69" t="s">
        <v>125</v>
      </c>
      <c r="K35" s="73" t="s">
        <v>37</v>
      </c>
      <c r="L35" s="127">
        <f>D26</f>
        <v>0</v>
      </c>
      <c r="M35" s="128"/>
      <c r="N35" s="67" t="s">
        <v>126</v>
      </c>
      <c r="S35" s="73"/>
      <c r="T35" s="73"/>
      <c r="U35" s="72"/>
    </row>
    <row r="36" spans="2:21" s="67" customFormat="1" ht="13.5" customHeight="1">
      <c r="C36" s="130" t="s">
        <v>33</v>
      </c>
      <c r="D36" s="130"/>
      <c r="E36" s="76" t="e">
        <f>I32</f>
        <v>#DIV/0!</v>
      </c>
      <c r="F36" s="72" t="s">
        <v>123</v>
      </c>
      <c r="G36" s="72">
        <f>E24</f>
        <v>0</v>
      </c>
      <c r="H36" s="72" t="s">
        <v>124</v>
      </c>
      <c r="I36" s="79" t="e">
        <f>E36*G36</f>
        <v>#DIV/0!</v>
      </c>
      <c r="J36" s="69" t="s">
        <v>125</v>
      </c>
      <c r="K36" s="73" t="s">
        <v>37</v>
      </c>
      <c r="L36" s="127">
        <f>F26</f>
        <v>0</v>
      </c>
      <c r="M36" s="128"/>
      <c r="N36" s="67" t="s">
        <v>127</v>
      </c>
      <c r="S36" s="73"/>
      <c r="T36" s="73"/>
      <c r="U36" s="72"/>
    </row>
    <row r="37" spans="2:21" s="67" customFormat="1" ht="4.5" customHeight="1">
      <c r="C37" s="76"/>
      <c r="D37" s="76"/>
      <c r="E37" s="76"/>
      <c r="F37" s="72"/>
      <c r="G37" s="72"/>
      <c r="H37" s="72"/>
      <c r="I37" s="79"/>
      <c r="S37" s="73"/>
      <c r="T37" s="73"/>
      <c r="U37" s="72"/>
    </row>
    <row r="38" spans="2:21" s="67" customFormat="1" ht="13.5" customHeight="1">
      <c r="C38" s="80" t="s">
        <v>35</v>
      </c>
      <c r="D38" s="76"/>
      <c r="E38" s="76"/>
      <c r="F38" s="72"/>
      <c r="G38" s="72"/>
      <c r="H38" s="72"/>
      <c r="I38" s="79"/>
      <c r="S38" s="73"/>
      <c r="T38" s="73"/>
      <c r="U38" s="72"/>
    </row>
    <row r="39" spans="2:21" s="67" customFormat="1" ht="13.5" customHeight="1">
      <c r="B39" s="68"/>
      <c r="C39" s="69" t="s">
        <v>128</v>
      </c>
      <c r="D39" s="70">
        <f>E8</f>
        <v>0</v>
      </c>
      <c r="E39" s="71" t="s">
        <v>129</v>
      </c>
      <c r="F39" s="139">
        <f>ROUNDDOWN(D39*I5/100,0)</f>
        <v>0</v>
      </c>
      <c r="G39" s="139"/>
      <c r="H39" s="81" t="s">
        <v>130</v>
      </c>
      <c r="I39" s="71">
        <v>12</v>
      </c>
      <c r="J39" s="71"/>
      <c r="K39" s="71"/>
      <c r="L39" s="128" t="s">
        <v>131</v>
      </c>
      <c r="M39" s="133">
        <f>(D39+F39)*I39/(E40/G40*I40)</f>
        <v>0</v>
      </c>
      <c r="N39" s="133"/>
      <c r="O39" s="134" t="s">
        <v>28</v>
      </c>
      <c r="P39" s="134"/>
      <c r="S39" s="73"/>
      <c r="T39" s="73"/>
      <c r="U39" s="72"/>
    </row>
    <row r="40" spans="2:21" s="67" customFormat="1">
      <c r="B40" s="68"/>
      <c r="C40" s="68"/>
      <c r="D40" s="69" t="s">
        <v>115</v>
      </c>
      <c r="E40" s="87">
        <f>VLOOKUP($I$14,定額一覧!$A$37:$C$46,2)</f>
        <v>2325</v>
      </c>
      <c r="F40" s="72" t="s">
        <v>132</v>
      </c>
      <c r="G40" s="72">
        <v>60</v>
      </c>
      <c r="H40" s="72" t="s">
        <v>133</v>
      </c>
      <c r="I40" s="72">
        <v>52</v>
      </c>
      <c r="L40" s="128"/>
      <c r="M40" s="133"/>
      <c r="N40" s="133"/>
      <c r="O40" s="134"/>
      <c r="P40" s="134"/>
      <c r="S40" s="73"/>
      <c r="T40" s="73"/>
      <c r="U40" s="72"/>
    </row>
    <row r="41" spans="2:21" s="67" customFormat="1" ht="5.25" customHeight="1">
      <c r="B41" s="68"/>
      <c r="C41" s="68"/>
      <c r="E41" s="72"/>
      <c r="F41" s="72"/>
      <c r="G41" s="72"/>
      <c r="J41" s="72"/>
      <c r="K41" s="74"/>
      <c r="L41" s="74"/>
      <c r="S41" s="73"/>
      <c r="T41" s="73"/>
      <c r="U41" s="72"/>
    </row>
    <row r="42" spans="2:21" s="67" customFormat="1" ht="13.5" customHeight="1">
      <c r="B42" s="68"/>
      <c r="C42" s="68"/>
      <c r="D42" s="135">
        <f>ROUNDUP(M39,0)</f>
        <v>0</v>
      </c>
      <c r="E42" s="128" t="s">
        <v>134</v>
      </c>
      <c r="F42" s="136">
        <f>D39</f>
        <v>0</v>
      </c>
      <c r="G42" s="137"/>
      <c r="H42" s="128" t="s">
        <v>135</v>
      </c>
      <c r="I42" s="129" t="e">
        <f>D42*F42/F43</f>
        <v>#DIV/0!</v>
      </c>
      <c r="J42" s="128" t="s">
        <v>136</v>
      </c>
      <c r="K42" s="130" t="e">
        <f>ROUND(I42,0)</f>
        <v>#DIV/0!</v>
      </c>
      <c r="L42" s="130"/>
      <c r="M42" s="132" t="s">
        <v>29</v>
      </c>
      <c r="N42" s="132"/>
      <c r="O42" s="132"/>
      <c r="S42" s="73"/>
      <c r="T42" s="73"/>
      <c r="U42" s="72"/>
    </row>
    <row r="43" spans="2:21" s="67" customFormat="1">
      <c r="D43" s="135"/>
      <c r="E43" s="128"/>
      <c r="F43" s="127">
        <f>D39+F39</f>
        <v>0</v>
      </c>
      <c r="G43" s="128"/>
      <c r="H43" s="128"/>
      <c r="I43" s="129"/>
      <c r="J43" s="128"/>
      <c r="K43" s="130"/>
      <c r="L43" s="130"/>
      <c r="M43" s="132"/>
      <c r="N43" s="132"/>
      <c r="O43" s="132"/>
      <c r="S43" s="73"/>
      <c r="T43" s="73"/>
      <c r="U43" s="72"/>
    </row>
    <row r="44" spans="2:21" s="67" customFormat="1" ht="13.5" customHeight="1">
      <c r="C44" s="76"/>
      <c r="D44" s="76" t="e">
        <f>K42</f>
        <v>#DIV/0!</v>
      </c>
      <c r="E44" s="76" t="s">
        <v>137</v>
      </c>
      <c r="F44" s="128">
        <f>E24</f>
        <v>0</v>
      </c>
      <c r="G44" s="128"/>
      <c r="H44" s="72" t="s">
        <v>138</v>
      </c>
      <c r="I44" s="79" t="e">
        <f>D44*F44</f>
        <v>#DIV/0!</v>
      </c>
      <c r="J44" s="69" t="s">
        <v>139</v>
      </c>
      <c r="K44" s="73" t="s">
        <v>37</v>
      </c>
      <c r="L44" s="127">
        <f>D39</f>
        <v>0</v>
      </c>
      <c r="M44" s="128"/>
      <c r="N44" s="67" t="s">
        <v>140</v>
      </c>
      <c r="S44" s="73"/>
      <c r="T44" s="73"/>
      <c r="U44" s="72"/>
    </row>
    <row r="45" spans="2:21" s="67" customFormat="1" ht="13.5" customHeight="1">
      <c r="C45" s="82" t="s">
        <v>141</v>
      </c>
      <c r="D45" s="76">
        <f>E8</f>
        <v>0</v>
      </c>
      <c r="E45" s="76" t="s">
        <v>142</v>
      </c>
      <c r="F45" s="127" t="e">
        <f>IF(I44&lt;L44,I44,L44)</f>
        <v>#DIV/0!</v>
      </c>
      <c r="G45" s="128"/>
      <c r="H45" s="72" t="s">
        <v>143</v>
      </c>
      <c r="I45" s="83">
        <f>I8</f>
        <v>0</v>
      </c>
      <c r="J45" s="128" t="s">
        <v>144</v>
      </c>
      <c r="K45" s="128"/>
      <c r="L45" s="129" t="e">
        <f>ROUNDDOWN((D45-F45)*I45/100,0)</f>
        <v>#DIV/0!</v>
      </c>
      <c r="M45" s="129"/>
      <c r="N45" s="129"/>
      <c r="S45" s="73"/>
      <c r="T45" s="73"/>
      <c r="U45" s="72"/>
    </row>
    <row r="46" spans="2:21" s="67" customFormat="1" ht="6" customHeight="1">
      <c r="C46" s="82"/>
      <c r="D46" s="76"/>
      <c r="E46" s="76"/>
      <c r="F46" s="77"/>
      <c r="G46" s="72"/>
      <c r="H46" s="72"/>
      <c r="I46" s="79"/>
      <c r="J46" s="72"/>
      <c r="K46" s="72"/>
      <c r="L46" s="74"/>
      <c r="M46" s="74"/>
      <c r="N46" s="74"/>
      <c r="S46" s="73"/>
      <c r="T46" s="73"/>
      <c r="U46" s="72"/>
    </row>
    <row r="47" spans="2:21" s="67" customFormat="1" ht="13.5" customHeight="1" thickBot="1">
      <c r="C47" s="80" t="s">
        <v>36</v>
      </c>
      <c r="D47" s="76"/>
      <c r="E47" s="76"/>
      <c r="F47" s="77"/>
      <c r="G47" s="72"/>
      <c r="H47" s="72"/>
      <c r="I47" s="79"/>
      <c r="J47" s="72"/>
      <c r="K47" s="72"/>
      <c r="L47" s="74"/>
      <c r="M47" s="74"/>
      <c r="N47" s="74"/>
      <c r="S47" s="73"/>
      <c r="T47" s="73"/>
      <c r="U47" s="72"/>
    </row>
    <row r="48" spans="2:21" s="67" customFormat="1" ht="13.5" customHeight="1" thickBot="1">
      <c r="C48" s="84" t="s">
        <v>45</v>
      </c>
      <c r="D48" s="76">
        <f>E6</f>
        <v>0</v>
      </c>
      <c r="E48" s="76" t="s">
        <v>145</v>
      </c>
      <c r="F48" s="130" t="e">
        <f>IF(I35&lt;L35,I35,L35)</f>
        <v>#DIV/0!</v>
      </c>
      <c r="G48" s="128"/>
      <c r="H48" s="72" t="s">
        <v>145</v>
      </c>
      <c r="I48" s="79" t="e">
        <f>ROUNDDOWN(L45,0)</f>
        <v>#DIV/0!</v>
      </c>
      <c r="J48" s="72" t="s">
        <v>138</v>
      </c>
      <c r="K48" s="131" t="e">
        <f>D48-F48-I48</f>
        <v>#DIV/0!</v>
      </c>
      <c r="L48" s="138"/>
      <c r="M48" s="67" t="s">
        <v>146</v>
      </c>
      <c r="S48" s="73"/>
      <c r="T48" s="73"/>
      <c r="U48" s="72"/>
    </row>
    <row r="49" spans="3:21" s="67" customFormat="1" ht="5.25" customHeight="1" thickBot="1">
      <c r="C49" s="80"/>
      <c r="D49" s="76"/>
      <c r="E49" s="76"/>
      <c r="F49" s="77"/>
      <c r="G49" s="72"/>
      <c r="H49" s="72"/>
      <c r="I49" s="79"/>
      <c r="J49" s="72"/>
      <c r="K49" s="72"/>
      <c r="L49" s="74"/>
      <c r="M49" s="74"/>
      <c r="N49" s="74"/>
      <c r="S49" s="73"/>
      <c r="T49" s="73"/>
      <c r="U49" s="72"/>
    </row>
    <row r="50" spans="3:21" s="67" customFormat="1" ht="13.5" customHeight="1" thickBot="1">
      <c r="C50" s="84" t="s">
        <v>22</v>
      </c>
      <c r="D50" s="76">
        <f>D21</f>
        <v>0</v>
      </c>
      <c r="E50" s="76" t="s">
        <v>145</v>
      </c>
      <c r="F50" s="127" t="e">
        <f>IF(I36&lt;L36,I36,L36)</f>
        <v>#DIV/0!</v>
      </c>
      <c r="G50" s="128"/>
      <c r="H50" s="72" t="s">
        <v>138</v>
      </c>
      <c r="I50" s="85" t="e">
        <f>D50-F50</f>
        <v>#DIV/0!</v>
      </c>
      <c r="J50" s="67" t="s">
        <v>147</v>
      </c>
      <c r="S50" s="73"/>
      <c r="T50" s="73"/>
      <c r="U50" s="72"/>
    </row>
    <row r="51" spans="3:21" s="67" customFormat="1">
      <c r="S51" s="73"/>
      <c r="T51" s="73"/>
      <c r="U51" s="72"/>
    </row>
    <row r="52" spans="3:21" s="67" customFormat="1">
      <c r="S52" s="73"/>
      <c r="T52" s="73"/>
      <c r="U52" s="72"/>
    </row>
    <row r="53" spans="3:21" s="67" customFormat="1">
      <c r="S53" s="73"/>
      <c r="T53" s="73"/>
      <c r="U53" s="72"/>
    </row>
    <row r="54" spans="3:21" s="67" customFormat="1">
      <c r="S54" s="73"/>
      <c r="T54" s="73"/>
      <c r="U54" s="72"/>
    </row>
    <row r="55" spans="3:21" s="67" customFormat="1">
      <c r="S55" s="73"/>
      <c r="T55" s="73"/>
      <c r="U55" s="72"/>
    </row>
    <row r="56" spans="3:21" s="67" customFormat="1">
      <c r="S56" s="73"/>
      <c r="T56" s="73"/>
      <c r="U56" s="72"/>
    </row>
    <row r="57" spans="3:21" s="67" customFormat="1">
      <c r="S57" s="73"/>
      <c r="T57" s="73"/>
      <c r="U57" s="72"/>
    </row>
  </sheetData>
  <mergeCells count="65">
    <mergeCell ref="H2:I2"/>
    <mergeCell ref="C4:D4"/>
    <mergeCell ref="G4:H4"/>
    <mergeCell ref="C5:D5"/>
    <mergeCell ref="G5:H5"/>
    <mergeCell ref="C6:D6"/>
    <mergeCell ref="C7:D7"/>
    <mergeCell ref="S7:V7"/>
    <mergeCell ref="C8:D8"/>
    <mergeCell ref="G8:H8"/>
    <mergeCell ref="C9:D9"/>
    <mergeCell ref="C10:D10"/>
    <mergeCell ref="G10:H10"/>
    <mergeCell ref="C11:D11"/>
    <mergeCell ref="S11:T11"/>
    <mergeCell ref="K14:P15"/>
    <mergeCell ref="B15:C15"/>
    <mergeCell ref="M26:N27"/>
    <mergeCell ref="O26:P27"/>
    <mergeCell ref="B16:C16"/>
    <mergeCell ref="S18:U18"/>
    <mergeCell ref="B14:C14"/>
    <mergeCell ref="F14:H15"/>
    <mergeCell ref="I14:I15"/>
    <mergeCell ref="J14:J15"/>
    <mergeCell ref="I29:I30"/>
    <mergeCell ref="J29:J30"/>
    <mergeCell ref="B21:C21"/>
    <mergeCell ref="B25:C25"/>
    <mergeCell ref="F26:G26"/>
    <mergeCell ref="L26:L27"/>
    <mergeCell ref="K29:L30"/>
    <mergeCell ref="M29:P29"/>
    <mergeCell ref="F30:G30"/>
    <mergeCell ref="F32:G32"/>
    <mergeCell ref="C35:D35"/>
    <mergeCell ref="L35:M35"/>
    <mergeCell ref="D29:D30"/>
    <mergeCell ref="E29:E30"/>
    <mergeCell ref="F29:G29"/>
    <mergeCell ref="H29:H30"/>
    <mergeCell ref="C36:D36"/>
    <mergeCell ref="L36:M36"/>
    <mergeCell ref="F39:G39"/>
    <mergeCell ref="L39:L40"/>
    <mergeCell ref="M39:N40"/>
    <mergeCell ref="O39:P40"/>
    <mergeCell ref="D42:D43"/>
    <mergeCell ref="E42:E43"/>
    <mergeCell ref="F42:G42"/>
    <mergeCell ref="H42:H43"/>
    <mergeCell ref="I42:I43"/>
    <mergeCell ref="J42:J43"/>
    <mergeCell ref="K42:L43"/>
    <mergeCell ref="M42:O43"/>
    <mergeCell ref="F43:G43"/>
    <mergeCell ref="F44:G44"/>
    <mergeCell ref="L44:M44"/>
    <mergeCell ref="F45:G45"/>
    <mergeCell ref="J45:K45"/>
    <mergeCell ref="L45:N45"/>
    <mergeCell ref="F48:G48"/>
    <mergeCell ref="K48:L48"/>
    <mergeCell ref="F50:G50"/>
    <mergeCell ref="B1:P1"/>
  </mergeCells>
  <phoneticPr fontId="2"/>
  <pageMargins left="0.59055118110236227" right="0.19685039370078741" top="0.59055118110236227" bottom="0.46" header="0.51181102362204722" footer="0.41"/>
  <pageSetup paperSize="9" scale="92" orientation="portrait" r:id="rId1"/>
  <headerFooter alignWithMargins="0">
    <oddFooter>&amp;R&amp;10&amp;F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22" workbookViewId="0">
      <selection activeCell="G32" sqref="G32"/>
    </sheetView>
  </sheetViews>
  <sheetFormatPr defaultRowHeight="13.5"/>
  <sheetData>
    <row r="1" spans="1:2">
      <c r="A1" t="s">
        <v>5</v>
      </c>
    </row>
    <row r="2" spans="1:2">
      <c r="A2" s="1" t="s">
        <v>6</v>
      </c>
      <c r="B2" s="1" t="s">
        <v>3</v>
      </c>
    </row>
    <row r="3" spans="1:2">
      <c r="A3" s="1">
        <v>101</v>
      </c>
      <c r="B3" s="1">
        <v>0</v>
      </c>
    </row>
    <row r="4" spans="1:2">
      <c r="A4" s="1">
        <v>102</v>
      </c>
      <c r="B4" s="1">
        <v>0</v>
      </c>
    </row>
    <row r="5" spans="1:2">
      <c r="A5" s="1">
        <v>103</v>
      </c>
      <c r="B5" s="1">
        <v>0</v>
      </c>
    </row>
    <row r="6" spans="1:2">
      <c r="A6" s="1">
        <v>104</v>
      </c>
      <c r="B6" s="1">
        <v>0</v>
      </c>
    </row>
    <row r="7" spans="1:2">
      <c r="A7" s="1">
        <v>105</v>
      </c>
      <c r="B7" s="1">
        <v>0</v>
      </c>
    </row>
    <row r="8" spans="1:2">
      <c r="A8" s="3">
        <v>106</v>
      </c>
      <c r="B8" s="2">
        <v>39700</v>
      </c>
    </row>
    <row r="9" spans="1:2">
      <c r="A9" s="3">
        <v>107</v>
      </c>
      <c r="B9" s="2">
        <v>41600</v>
      </c>
    </row>
    <row r="10" spans="1:2">
      <c r="A10" s="3">
        <v>108</v>
      </c>
      <c r="B10" s="2">
        <v>44300</v>
      </c>
    </row>
    <row r="11" spans="1:2">
      <c r="A11" s="3">
        <v>114</v>
      </c>
      <c r="B11" s="2">
        <v>0</v>
      </c>
    </row>
    <row r="12" spans="1:2">
      <c r="A12" s="3">
        <v>701</v>
      </c>
      <c r="B12" s="2">
        <v>0</v>
      </c>
    </row>
    <row r="13" spans="1:2">
      <c r="A13" s="3">
        <v>702</v>
      </c>
      <c r="B13" s="2">
        <v>0</v>
      </c>
    </row>
    <row r="14" spans="1:2">
      <c r="A14" s="3">
        <v>703</v>
      </c>
      <c r="B14" s="2">
        <v>0</v>
      </c>
    </row>
    <row r="15" spans="1:2">
      <c r="A15" s="3">
        <v>704</v>
      </c>
      <c r="B15" s="2">
        <v>52900</v>
      </c>
    </row>
    <row r="16" spans="1:2">
      <c r="A16" s="3">
        <v>705</v>
      </c>
      <c r="B16" s="2">
        <v>68300</v>
      </c>
    </row>
    <row r="17" spans="1:2">
      <c r="A17" s="3">
        <v>711</v>
      </c>
      <c r="B17" s="2">
        <v>0</v>
      </c>
    </row>
    <row r="18" spans="1:2">
      <c r="A18" s="3">
        <v>712</v>
      </c>
      <c r="B18" s="2">
        <v>0</v>
      </c>
    </row>
    <row r="19" spans="1:2">
      <c r="A19" s="3">
        <v>801</v>
      </c>
      <c r="B19" s="2">
        <v>0</v>
      </c>
    </row>
    <row r="20" spans="1:2">
      <c r="A20" s="3">
        <v>802</v>
      </c>
      <c r="B20" s="2">
        <v>0</v>
      </c>
    </row>
    <row r="21" spans="1:2">
      <c r="A21" s="3">
        <v>803</v>
      </c>
      <c r="B21" s="2">
        <v>0</v>
      </c>
    </row>
    <row r="22" spans="1:2">
      <c r="A22" s="3">
        <v>804</v>
      </c>
      <c r="B22" s="2">
        <v>52500</v>
      </c>
    </row>
    <row r="23" spans="1:2">
      <c r="A23" s="3">
        <v>805</v>
      </c>
      <c r="B23" s="2">
        <v>65100</v>
      </c>
    </row>
    <row r="24" spans="1:2">
      <c r="A24" s="3">
        <v>812</v>
      </c>
      <c r="B24" s="2">
        <v>0</v>
      </c>
    </row>
    <row r="26" spans="1:2">
      <c r="A26" t="s">
        <v>38</v>
      </c>
    </row>
    <row r="27" spans="1:2">
      <c r="A27" s="4">
        <v>0</v>
      </c>
      <c r="B27" s="1">
        <v>0</v>
      </c>
    </row>
    <row r="28" spans="1:2">
      <c r="A28" s="4">
        <v>2</v>
      </c>
      <c r="B28" s="5">
        <v>0.02</v>
      </c>
    </row>
    <row r="29" spans="1:2">
      <c r="A29" s="4">
        <v>4</v>
      </c>
      <c r="B29" s="5">
        <v>0.04</v>
      </c>
    </row>
    <row r="30" spans="1:2">
      <c r="A30" s="4">
        <v>8</v>
      </c>
      <c r="B30" s="5">
        <v>0.08</v>
      </c>
    </row>
    <row r="31" spans="1:2">
      <c r="A31" s="6">
        <v>12</v>
      </c>
      <c r="B31" s="5">
        <v>0.12</v>
      </c>
    </row>
    <row r="32" spans="1:2">
      <c r="A32" s="6">
        <v>16</v>
      </c>
      <c r="B32" s="5">
        <v>0.16</v>
      </c>
    </row>
    <row r="33" spans="1:3">
      <c r="A33" s="6">
        <v>20</v>
      </c>
      <c r="B33" s="5">
        <v>0.2</v>
      </c>
    </row>
    <row r="34" spans="1:3">
      <c r="A34" s="6">
        <v>25</v>
      </c>
      <c r="B34" s="5">
        <v>0.25</v>
      </c>
    </row>
    <row r="36" spans="1:3">
      <c r="A36" t="s">
        <v>55</v>
      </c>
    </row>
    <row r="37" spans="1:3">
      <c r="A37" s="1">
        <v>0</v>
      </c>
      <c r="B37" s="1">
        <v>2325</v>
      </c>
      <c r="C37" s="1">
        <v>2325</v>
      </c>
    </row>
    <row r="38" spans="1:3">
      <c r="A38" s="18">
        <v>51</v>
      </c>
      <c r="B38" s="1">
        <v>930</v>
      </c>
      <c r="C38" s="1">
        <v>930</v>
      </c>
    </row>
    <row r="39" spans="1:3">
      <c r="A39" s="18">
        <v>52</v>
      </c>
      <c r="B39" s="1">
        <v>1162.5</v>
      </c>
      <c r="C39" s="1">
        <v>1162</v>
      </c>
    </row>
    <row r="40" spans="1:3">
      <c r="A40" s="17">
        <v>53</v>
      </c>
      <c r="B40" s="1">
        <v>1395</v>
      </c>
      <c r="C40" s="1">
        <v>1395</v>
      </c>
    </row>
    <row r="41" spans="1:3">
      <c r="A41" s="18">
        <v>54</v>
      </c>
      <c r="B41" s="1">
        <v>1860</v>
      </c>
      <c r="C41" s="1">
        <v>1860</v>
      </c>
    </row>
    <row r="42" spans="1:3">
      <c r="A42" s="18">
        <v>55</v>
      </c>
      <c r="B42" s="1">
        <v>2325</v>
      </c>
      <c r="C42" s="1">
        <v>2325</v>
      </c>
    </row>
    <row r="43" spans="1:3">
      <c r="A43" s="18">
        <v>71</v>
      </c>
      <c r="B43" s="21">
        <v>1175</v>
      </c>
      <c r="C43" s="21">
        <v>1175</v>
      </c>
    </row>
    <row r="44" spans="1:3">
      <c r="A44" s="18">
        <v>72</v>
      </c>
      <c r="B44" s="21">
        <v>1475</v>
      </c>
      <c r="C44" s="21">
        <v>1475</v>
      </c>
    </row>
    <row r="45" spans="1:3">
      <c r="A45" s="18">
        <v>73</v>
      </c>
      <c r="B45" s="21">
        <v>1395</v>
      </c>
      <c r="C45" s="21">
        <v>1395</v>
      </c>
    </row>
    <row r="46" spans="1:3">
      <c r="A46" s="18">
        <v>74</v>
      </c>
      <c r="B46" s="21">
        <v>1165</v>
      </c>
      <c r="C46" s="21">
        <v>1165</v>
      </c>
    </row>
    <row r="47" spans="1:3">
      <c r="A47" s="19"/>
      <c r="B47" s="20"/>
      <c r="C47" s="20"/>
    </row>
  </sheetData>
  <sheetProtection sheet="1" objects="1" scenarios="1"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欠勤減額計算シート（給料の調整額”非”該当）</vt:lpstr>
      <vt:lpstr>欠勤減額計算シート（給料の調整額該当）</vt:lpstr>
      <vt:lpstr>定額一覧</vt:lpstr>
      <vt:lpstr>'欠勤減額計算シート（給料の調整額”非”該当）'!Print_Area</vt:lpstr>
      <vt:lpstr>'欠勤減額計算シート（給料の調整額該当）'!Print_Area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m215975</dc:creator>
  <cp:lastModifiedBy>兵庫県</cp:lastModifiedBy>
  <cp:lastPrinted>2013-06-17T08:28:35Z</cp:lastPrinted>
  <dcterms:created xsi:type="dcterms:W3CDTF">2008-03-21T07:46:30Z</dcterms:created>
  <dcterms:modified xsi:type="dcterms:W3CDTF">2014-09-11T00:13:08Z</dcterms:modified>
</cp:coreProperties>
</file>